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640" yWindow="260" windowWidth="15740" windowHeight="7030" tabRatio="777" firstSheet="7" activeTab="8"/>
  </bookViews>
  <sheets>
    <sheet name="Al_2009_10" sheetId="7" r:id="rId1"/>
    <sheet name="Al_2010_11" sheetId="5" r:id="rId2"/>
    <sheet name="Al_2011_12" sheetId="4" r:id="rId3"/>
    <sheet name="Al_2012_13" sheetId="2" r:id="rId4"/>
    <sheet name="Al_2013_14" sheetId="1" r:id="rId5"/>
    <sheet name="Al_2014_15" sheetId="3" r:id="rId6"/>
    <sheet name="AL_2015_16" sheetId="11" r:id="rId7"/>
    <sheet name="AL_2016_17" sheetId="12" r:id="rId8"/>
    <sheet name="AL_2017_18" sheetId="13" r:id="rId9"/>
    <sheet name="Notes_and_History_+_Buttons" sheetId="8" r:id="rId10"/>
    <sheet name="scratch for manipulation" sheetId="10" r:id="rId11"/>
    <sheet name="Penalties_Given" sheetId="9" r:id="rId12"/>
  </sheets>
  <definedNames>
    <definedName name="Compressed_13_14">Al_2013_14!$S$6:$Y$27</definedName>
    <definedName name="Percentage">'Notes_and_History_+_Buttons'!$B$24</definedName>
    <definedName name="_xlnm.Print_Area" localSheetId="1">Al_2010_11!$B$2:$O$24</definedName>
    <definedName name="_xlnm.Print_Area" localSheetId="2">Al_2011_12!$B$2:$O$25</definedName>
    <definedName name="_xlnm.Print_Area" localSheetId="3">Al_2012_13!$B$2:$O$19</definedName>
    <definedName name="_xlnm.Print_Area" localSheetId="4">Al_2013_14!$B$1:$P$25</definedName>
    <definedName name="_xlnm.Print_Area" localSheetId="5">Al_2014_15!$B$1:$P$32</definedName>
    <definedName name="_xlnm.Print_Area" localSheetId="6">AL_2015_16!$B$2:$P$28</definedName>
    <definedName name="_xlnm.Print_Area" localSheetId="7">AL_2016_17!$A$1:$Q$33</definedName>
    <definedName name="_xlnm.Print_Area" localSheetId="8">AL_2017_18!$B$2:$P$28</definedName>
    <definedName name="Sort_table_09_10">Al_2009_10!$C$5:$O$21</definedName>
    <definedName name="Sort_table_10_11">Al_2010_11!$C$5:$O$22</definedName>
    <definedName name="Sort_table_11_12">Al_2011_12!$C$5:$O$23</definedName>
    <definedName name="Sort_table_12_13">Al_2012_13!$C$5:$O$17</definedName>
    <definedName name="Sort_table_13_14">Al_2013_14!$C$6:$O$23</definedName>
    <definedName name="Sort_table_14_15">Al_2014_15!$C$5:$O$24</definedName>
    <definedName name="Sort_table_17_18">AL_2017_18!$C$5:$O$26</definedName>
    <definedName name="Table_For_History_Sorted">Al_2014_15!$Z$6:$AF$24</definedName>
    <definedName name="Table_For_History_Unsorted">Al_2014_15!$R$6:$X$24</definedName>
  </definedNames>
  <calcPr calcId="145621"/>
</workbook>
</file>

<file path=xl/calcChain.xml><?xml version="1.0" encoding="utf-8"?>
<calcChain xmlns="http://schemas.openxmlformats.org/spreadsheetml/2006/main">
  <c r="N2" i="13" l="1"/>
  <c r="AM56" i="8"/>
  <c r="AN56" i="8"/>
  <c r="AO56" i="8"/>
  <c r="AP56" i="8"/>
  <c r="AQ56" i="8"/>
  <c r="AR56" i="8"/>
  <c r="AS56" i="8"/>
  <c r="AT56" i="8"/>
  <c r="AU56" i="8"/>
  <c r="AV56" i="8"/>
  <c r="AW56" i="8"/>
  <c r="AX56" i="8"/>
  <c r="AY56" i="8"/>
  <c r="AZ56" i="8"/>
  <c r="BA56" i="8"/>
  <c r="BB56" i="8"/>
  <c r="BC56" i="8"/>
  <c r="BD56" i="8"/>
  <c r="BE56" i="8"/>
  <c r="BF56" i="8"/>
  <c r="AS55" i="8"/>
  <c r="AT55" i="8"/>
  <c r="AU55" i="8"/>
  <c r="AV55" i="8"/>
  <c r="AW55" i="8"/>
  <c r="AX55" i="8"/>
  <c r="AY55" i="8"/>
  <c r="AZ55" i="8"/>
  <c r="AS57" i="8"/>
  <c r="AT57" i="8"/>
  <c r="AU57" i="8"/>
  <c r="AV57" i="8"/>
  <c r="AW57" i="8"/>
  <c r="AX57" i="8"/>
  <c r="AY57" i="8"/>
  <c r="AZ57" i="8"/>
  <c r="BA57" i="8"/>
  <c r="BB57" i="8"/>
  <c r="BC57" i="8"/>
  <c r="BD57" i="8"/>
  <c r="BE57" i="8"/>
  <c r="BF57" i="8"/>
  <c r="BG57" i="8"/>
  <c r="BH57" i="8"/>
  <c r="BI57" i="8"/>
  <c r="BJ57" i="8"/>
  <c r="BK57" i="8"/>
  <c r="BL57" i="8"/>
  <c r="D56" i="8"/>
  <c r="S56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AE54" i="8"/>
  <c r="AF54" i="8"/>
  <c r="AG54" i="8"/>
  <c r="AH54" i="8"/>
  <c r="AI54" i="8"/>
  <c r="AJ54" i="8"/>
  <c r="AK54" i="8"/>
  <c r="AL54" i="8"/>
  <c r="AM54" i="8"/>
  <c r="AM55" i="8" s="1"/>
  <c r="AN54" i="8"/>
  <c r="AN55" i="8" s="1"/>
  <c r="AO54" i="8"/>
  <c r="AO55" i="8" s="1"/>
  <c r="AP54" i="8"/>
  <c r="AP55" i="8" s="1"/>
  <c r="AQ54" i="8"/>
  <c r="AQ55" i="8" s="1"/>
  <c r="AR54" i="8"/>
  <c r="AR55" i="8" s="1"/>
  <c r="AR57" i="8" s="1"/>
  <c r="AS54" i="8"/>
  <c r="AT54" i="8"/>
  <c r="AU54" i="8"/>
  <c r="AV54" i="8"/>
  <c r="AW54" i="8"/>
  <c r="AX54" i="8"/>
  <c r="AY54" i="8"/>
  <c r="AZ54" i="8"/>
  <c r="BA54" i="8"/>
  <c r="BB54" i="8"/>
  <c r="C54" i="8"/>
  <c r="T23" i="13"/>
  <c r="U23" i="13"/>
  <c r="V23" i="13"/>
  <c r="W23" i="13"/>
  <c r="X23" i="13"/>
  <c r="T24" i="13"/>
  <c r="U24" i="13"/>
  <c r="V24" i="13"/>
  <c r="W24" i="13"/>
  <c r="X24" i="13"/>
  <c r="T25" i="13"/>
  <c r="U25" i="13"/>
  <c r="V25" i="13"/>
  <c r="W25" i="13"/>
  <c r="X25" i="13"/>
  <c r="T26" i="13"/>
  <c r="U26" i="13"/>
  <c r="V26" i="13"/>
  <c r="W26" i="13"/>
  <c r="X26" i="13"/>
  <c r="T27" i="13"/>
  <c r="U27" i="13"/>
  <c r="V27" i="13"/>
  <c r="W27" i="13"/>
  <c r="X27" i="13"/>
  <c r="R24" i="13"/>
  <c r="R25" i="13"/>
  <c r="R26" i="13"/>
  <c r="R27" i="13"/>
  <c r="R23" i="13"/>
  <c r="F14" i="13"/>
  <c r="H14" i="13"/>
  <c r="J14" i="13"/>
  <c r="N14" i="13"/>
  <c r="P14" i="13"/>
  <c r="AP57" i="8" l="1"/>
  <c r="AN57" i="8"/>
  <c r="AQ57" i="8"/>
  <c r="AO57" i="8"/>
  <c r="P6" i="13"/>
  <c r="P8" i="13"/>
  <c r="P9" i="13"/>
  <c r="P7" i="13"/>
  <c r="P10" i="13"/>
  <c r="P11" i="13"/>
  <c r="P12" i="13"/>
  <c r="P15" i="13"/>
  <c r="P16" i="13"/>
  <c r="P13" i="13"/>
  <c r="P18" i="13"/>
  <c r="P19" i="13"/>
  <c r="P21" i="13"/>
  <c r="P22" i="13"/>
  <c r="P23" i="13"/>
  <c r="P17" i="13"/>
  <c r="P24" i="13"/>
  <c r="P25" i="13"/>
  <c r="P26" i="13"/>
  <c r="P20" i="13"/>
  <c r="J40" i="13"/>
  <c r="J39" i="13"/>
  <c r="J38" i="13"/>
  <c r="J37" i="13"/>
  <c r="F39" i="13"/>
  <c r="P28" i="13" l="1"/>
  <c r="AO24" i="8"/>
  <c r="AN24" i="8"/>
  <c r="AN23" i="8"/>
  <c r="X4" i="13"/>
  <c r="W4" i="13"/>
  <c r="V4" i="13"/>
  <c r="U4" i="13"/>
  <c r="N40" i="13"/>
  <c r="L40" i="13"/>
  <c r="N39" i="13"/>
  <c r="L39" i="13"/>
  <c r="H39" i="13"/>
  <c r="N38" i="13"/>
  <c r="M31" i="13"/>
  <c r="K31" i="13"/>
  <c r="I31" i="13"/>
  <c r="G31" i="13"/>
  <c r="E31" i="13"/>
  <c r="M28" i="13"/>
  <c r="K28" i="13"/>
  <c r="L30" i="13" s="1"/>
  <c r="L14" i="13" s="1"/>
  <c r="O14" i="13" s="1"/>
  <c r="D14" i="13" s="1"/>
  <c r="I28" i="13"/>
  <c r="J30" i="13" s="1"/>
  <c r="G28" i="13"/>
  <c r="H30" i="13" s="1"/>
  <c r="H11" i="13" s="1"/>
  <c r="E28" i="13"/>
  <c r="N26" i="13"/>
  <c r="L26" i="13"/>
  <c r="J26" i="13"/>
  <c r="H26" i="13"/>
  <c r="F26" i="13"/>
  <c r="N25" i="13"/>
  <c r="L25" i="13"/>
  <c r="J25" i="13"/>
  <c r="H25" i="13"/>
  <c r="F25" i="13"/>
  <c r="N11" i="13"/>
  <c r="L11" i="13"/>
  <c r="J11" i="13"/>
  <c r="X22" i="13"/>
  <c r="W22" i="13"/>
  <c r="V22" i="13"/>
  <c r="U22" i="13"/>
  <c r="T22" i="13"/>
  <c r="R22" i="13"/>
  <c r="N24" i="13"/>
  <c r="L24" i="13"/>
  <c r="J24" i="13"/>
  <c r="H24" i="13"/>
  <c r="F24" i="13"/>
  <c r="X21" i="13"/>
  <c r="W21" i="13"/>
  <c r="V21" i="13"/>
  <c r="U21" i="13"/>
  <c r="T21" i="13"/>
  <c r="R21" i="13"/>
  <c r="N23" i="13"/>
  <c r="L23" i="13"/>
  <c r="J23" i="13"/>
  <c r="H23" i="13"/>
  <c r="F23" i="13"/>
  <c r="X20" i="13"/>
  <c r="W20" i="13"/>
  <c r="V20" i="13"/>
  <c r="U20" i="13"/>
  <c r="T20" i="13"/>
  <c r="R20" i="13"/>
  <c r="N16" i="13"/>
  <c r="L16" i="13"/>
  <c r="J16" i="13"/>
  <c r="H16" i="13"/>
  <c r="X19" i="13"/>
  <c r="W19" i="13"/>
  <c r="V19" i="13"/>
  <c r="U19" i="13"/>
  <c r="T19" i="13"/>
  <c r="R19" i="13"/>
  <c r="N13" i="13"/>
  <c r="L13" i="13"/>
  <c r="J13" i="13"/>
  <c r="H13" i="13"/>
  <c r="F13" i="13"/>
  <c r="X18" i="13"/>
  <c r="W18" i="13"/>
  <c r="V18" i="13"/>
  <c r="U18" i="13"/>
  <c r="T18" i="13"/>
  <c r="R18" i="13"/>
  <c r="N21" i="13"/>
  <c r="L21" i="13"/>
  <c r="J21" i="13"/>
  <c r="H21" i="13"/>
  <c r="F21" i="13"/>
  <c r="X17" i="13"/>
  <c r="W17" i="13"/>
  <c r="V17" i="13"/>
  <c r="U17" i="13"/>
  <c r="T17" i="13"/>
  <c r="R17" i="13"/>
  <c r="N20" i="13"/>
  <c r="L20" i="13"/>
  <c r="J20" i="13"/>
  <c r="H20" i="13"/>
  <c r="F20" i="13"/>
  <c r="X16" i="13"/>
  <c r="W16" i="13"/>
  <c r="V16" i="13"/>
  <c r="U16" i="13"/>
  <c r="T16" i="13"/>
  <c r="R16" i="13"/>
  <c r="N15" i="13"/>
  <c r="L15" i="13"/>
  <c r="H15" i="13"/>
  <c r="F15" i="13"/>
  <c r="X15" i="13"/>
  <c r="W15" i="13"/>
  <c r="V15" i="13"/>
  <c r="U15" i="13"/>
  <c r="T15" i="13"/>
  <c r="R15" i="13"/>
  <c r="N17" i="13"/>
  <c r="J17" i="13"/>
  <c r="H17" i="13"/>
  <c r="F17" i="13"/>
  <c r="X14" i="13"/>
  <c r="W14" i="13"/>
  <c r="V14" i="13"/>
  <c r="U14" i="13"/>
  <c r="T14" i="13"/>
  <c r="R14" i="13"/>
  <c r="L7" i="13"/>
  <c r="J7" i="13"/>
  <c r="H7" i="13"/>
  <c r="X13" i="13"/>
  <c r="W13" i="13"/>
  <c r="V13" i="13"/>
  <c r="U13" i="13"/>
  <c r="T13" i="13"/>
  <c r="R13" i="13"/>
  <c r="N22" i="13"/>
  <c r="L22" i="13"/>
  <c r="J22" i="13"/>
  <c r="H22" i="13"/>
  <c r="X12" i="13"/>
  <c r="W12" i="13"/>
  <c r="V12" i="13"/>
  <c r="U12" i="13"/>
  <c r="T12" i="13"/>
  <c r="R12" i="13"/>
  <c r="N12" i="13"/>
  <c r="L12" i="13"/>
  <c r="J12" i="13"/>
  <c r="H12" i="13"/>
  <c r="X11" i="13"/>
  <c r="W11" i="13"/>
  <c r="V11" i="13"/>
  <c r="U11" i="13"/>
  <c r="T11" i="13"/>
  <c r="R11" i="13"/>
  <c r="N6" i="13"/>
  <c r="L6" i="13"/>
  <c r="X10" i="13"/>
  <c r="W10" i="13"/>
  <c r="V10" i="13"/>
  <c r="U10" i="13"/>
  <c r="T10" i="13"/>
  <c r="R10" i="13"/>
  <c r="L10" i="13"/>
  <c r="J10" i="13"/>
  <c r="X9" i="13"/>
  <c r="W9" i="13"/>
  <c r="V9" i="13"/>
  <c r="U9" i="13"/>
  <c r="T9" i="13"/>
  <c r="R9" i="13"/>
  <c r="L9" i="13"/>
  <c r="J9" i="13"/>
  <c r="X8" i="13"/>
  <c r="W8" i="13"/>
  <c r="V8" i="13"/>
  <c r="U8" i="13"/>
  <c r="T8" i="13"/>
  <c r="R8" i="13"/>
  <c r="L18" i="13"/>
  <c r="J18" i="13"/>
  <c r="H18" i="13"/>
  <c r="X7" i="13"/>
  <c r="W7" i="13"/>
  <c r="V7" i="13"/>
  <c r="U7" i="13"/>
  <c r="T7" i="13"/>
  <c r="R7" i="13"/>
  <c r="N19" i="13"/>
  <c r="J19" i="13"/>
  <c r="N8" i="13"/>
  <c r="L8" i="13"/>
  <c r="X5" i="13"/>
  <c r="W5" i="13"/>
  <c r="AQ24" i="8" s="1"/>
  <c r="V5" i="13"/>
  <c r="AP24" i="8" s="1"/>
  <c r="U5" i="13"/>
  <c r="T5" i="13"/>
  <c r="P5" i="13"/>
  <c r="T4" i="13"/>
  <c r="G32" i="13" l="1"/>
  <c r="I32" i="13"/>
  <c r="O20" i="13"/>
  <c r="D20" i="13" s="1"/>
  <c r="O23" i="13"/>
  <c r="D23" i="13" s="1"/>
  <c r="S24" i="13" s="1"/>
  <c r="O26" i="13"/>
  <c r="D26" i="13" s="1"/>
  <c r="S27" i="13" s="1"/>
  <c r="O21" i="13"/>
  <c r="D21" i="13" s="1"/>
  <c r="O25" i="13"/>
  <c r="D25" i="13" s="1"/>
  <c r="S26" i="13" s="1"/>
  <c r="E32" i="13"/>
  <c r="F30" i="13"/>
  <c r="F6" i="13" s="1"/>
  <c r="M32" i="13"/>
  <c r="N30" i="13"/>
  <c r="N7" i="13" s="1"/>
  <c r="O13" i="13"/>
  <c r="D13" i="13" s="1"/>
  <c r="H10" i="13"/>
  <c r="H8" i="13"/>
  <c r="H6" i="13"/>
  <c r="H19" i="13"/>
  <c r="L19" i="13"/>
  <c r="H9" i="13"/>
  <c r="L17" i="13"/>
  <c r="J6" i="13"/>
  <c r="J8" i="13"/>
  <c r="J15" i="13"/>
  <c r="O15" i="13" s="1"/>
  <c r="D15" i="13" s="1"/>
  <c r="O24" i="13"/>
  <c r="D24" i="13" s="1"/>
  <c r="S25" i="13" s="1"/>
  <c r="K32" i="13"/>
  <c r="K34" i="13" l="1"/>
  <c r="L38" i="13" s="1"/>
  <c r="G34" i="13"/>
  <c r="H40" i="13" s="1"/>
  <c r="I34" i="13"/>
  <c r="F11" i="13"/>
  <c r="O11" i="13" s="1"/>
  <c r="D11" i="13" s="1"/>
  <c r="F16" i="13"/>
  <c r="O16" i="13" s="1"/>
  <c r="D16" i="13" s="1"/>
  <c r="O6" i="13"/>
  <c r="D6" i="13" s="1"/>
  <c r="O17" i="13"/>
  <c r="D17" i="13" s="1"/>
  <c r="F22" i="13"/>
  <c r="O22" i="13" s="1"/>
  <c r="D22" i="13" s="1"/>
  <c r="S23" i="13" s="1"/>
  <c r="F9" i="13"/>
  <c r="F7" i="13"/>
  <c r="O7" i="13" s="1"/>
  <c r="D7" i="13" s="1"/>
  <c r="F10" i="13"/>
  <c r="F8" i="13"/>
  <c r="F12" i="13"/>
  <c r="O12" i="13" s="1"/>
  <c r="D12" i="13" s="1"/>
  <c r="F18" i="13"/>
  <c r="F19" i="13"/>
  <c r="O19" i="13" s="1"/>
  <c r="D19" i="13" s="1"/>
  <c r="S18" i="13" s="1"/>
  <c r="N9" i="13"/>
  <c r="N10" i="13"/>
  <c r="N18" i="13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7" i="12"/>
  <c r="X5" i="12"/>
  <c r="S20" i="13" l="1"/>
  <c r="H38" i="13"/>
  <c r="L37" i="13"/>
  <c r="O18" i="13"/>
  <c r="D18" i="13" s="1"/>
  <c r="S19" i="13" s="1"/>
  <c r="H37" i="13"/>
  <c r="S16" i="13"/>
  <c r="O8" i="13"/>
  <c r="D8" i="13" s="1"/>
  <c r="E34" i="13"/>
  <c r="O10" i="13"/>
  <c r="D10" i="13" s="1"/>
  <c r="S13" i="13" s="1"/>
  <c r="O9" i="13"/>
  <c r="D9" i="13" s="1"/>
  <c r="S10" i="13" s="1"/>
  <c r="M34" i="13"/>
  <c r="N37" i="13" s="1"/>
  <c r="R19" i="12"/>
  <c r="T19" i="12"/>
  <c r="U19" i="12"/>
  <c r="V19" i="12"/>
  <c r="W19" i="12"/>
  <c r="X19" i="12"/>
  <c r="R20" i="12"/>
  <c r="T20" i="12"/>
  <c r="U20" i="12"/>
  <c r="V20" i="12"/>
  <c r="W20" i="12"/>
  <c r="X20" i="12"/>
  <c r="R21" i="12"/>
  <c r="T21" i="12"/>
  <c r="U21" i="12"/>
  <c r="V21" i="12"/>
  <c r="W21" i="12"/>
  <c r="X21" i="12"/>
  <c r="R22" i="12"/>
  <c r="T22" i="12"/>
  <c r="U22" i="12"/>
  <c r="V22" i="12"/>
  <c r="W22" i="12"/>
  <c r="X22" i="12"/>
  <c r="R23" i="12"/>
  <c r="T23" i="12"/>
  <c r="U23" i="12"/>
  <c r="V23" i="12"/>
  <c r="W23" i="12"/>
  <c r="X23" i="12"/>
  <c r="R24" i="12"/>
  <c r="T24" i="12"/>
  <c r="U24" i="12"/>
  <c r="V24" i="12"/>
  <c r="W24" i="12"/>
  <c r="X24" i="12"/>
  <c r="R25" i="12"/>
  <c r="T25" i="12"/>
  <c r="U25" i="12"/>
  <c r="V25" i="12"/>
  <c r="W25" i="12"/>
  <c r="X25" i="12"/>
  <c r="R26" i="12"/>
  <c r="T26" i="12"/>
  <c r="U26" i="12"/>
  <c r="V26" i="12"/>
  <c r="W26" i="12"/>
  <c r="X26" i="12"/>
  <c r="S9" i="13" l="1"/>
  <c r="S17" i="13"/>
  <c r="S21" i="13"/>
  <c r="F38" i="13"/>
  <c r="F40" i="13"/>
  <c r="F37" i="13"/>
  <c r="S8" i="13"/>
  <c r="S14" i="13"/>
  <c r="S15" i="13"/>
  <c r="S12" i="13"/>
  <c r="S7" i="13"/>
  <c r="S22" i="13"/>
  <c r="S11" i="13"/>
  <c r="F15" i="12"/>
  <c r="H15" i="12"/>
  <c r="J15" i="12"/>
  <c r="N15" i="12"/>
  <c r="P16" i="12"/>
  <c r="R8" i="12" l="1"/>
  <c r="R9" i="12"/>
  <c r="J3" i="8" l="1"/>
  <c r="I4" i="8"/>
  <c r="I3" i="8"/>
  <c r="H5" i="8"/>
  <c r="H4" i="8"/>
  <c r="H3" i="8"/>
  <c r="X18" i="12" l="1"/>
  <c r="W18" i="12"/>
  <c r="V18" i="12"/>
  <c r="U18" i="12"/>
  <c r="T18" i="12"/>
  <c r="R18" i="12"/>
  <c r="X17" i="12"/>
  <c r="W17" i="12"/>
  <c r="V17" i="12"/>
  <c r="U17" i="12"/>
  <c r="T17" i="12"/>
  <c r="R17" i="12"/>
  <c r="X16" i="12"/>
  <c r="W16" i="12"/>
  <c r="V16" i="12"/>
  <c r="U16" i="12"/>
  <c r="T16" i="12"/>
  <c r="R16" i="12"/>
  <c r="X15" i="12"/>
  <c r="W15" i="12"/>
  <c r="V15" i="12"/>
  <c r="U15" i="12"/>
  <c r="T15" i="12"/>
  <c r="R15" i="12"/>
  <c r="X14" i="12"/>
  <c r="W14" i="12"/>
  <c r="V14" i="12"/>
  <c r="U14" i="12"/>
  <c r="T14" i="12"/>
  <c r="R14" i="12"/>
  <c r="X13" i="12"/>
  <c r="W13" i="12"/>
  <c r="V13" i="12"/>
  <c r="U13" i="12"/>
  <c r="T13" i="12"/>
  <c r="R13" i="12"/>
  <c r="X12" i="12"/>
  <c r="W12" i="12"/>
  <c r="V12" i="12"/>
  <c r="U12" i="12"/>
  <c r="T12" i="12"/>
  <c r="R12" i="12"/>
  <c r="X11" i="12"/>
  <c r="W11" i="12"/>
  <c r="V11" i="12"/>
  <c r="U11" i="12"/>
  <c r="T11" i="12"/>
  <c r="R11" i="12"/>
  <c r="X10" i="12"/>
  <c r="W10" i="12"/>
  <c r="V10" i="12"/>
  <c r="U10" i="12"/>
  <c r="T10" i="12"/>
  <c r="R10" i="12"/>
  <c r="X9" i="12"/>
  <c r="W9" i="12"/>
  <c r="V9" i="12"/>
  <c r="U9" i="12"/>
  <c r="T9" i="12"/>
  <c r="X8" i="12"/>
  <c r="W8" i="12"/>
  <c r="V8" i="12"/>
  <c r="U8" i="12"/>
  <c r="T8" i="12"/>
  <c r="X7" i="12"/>
  <c r="W7" i="12"/>
  <c r="V7" i="12"/>
  <c r="U7" i="12"/>
  <c r="T7" i="12"/>
  <c r="R7" i="12"/>
  <c r="W5" i="12"/>
  <c r="V5" i="12"/>
  <c r="U5" i="12"/>
  <c r="T5" i="12"/>
  <c r="V4" i="12"/>
  <c r="U4" i="12"/>
  <c r="T4" i="12"/>
  <c r="P64" i="12"/>
  <c r="P61" i="12"/>
  <c r="N61" i="12"/>
  <c r="L61" i="12"/>
  <c r="J61" i="12"/>
  <c r="H61" i="12"/>
  <c r="F61" i="12"/>
  <c r="P60" i="12"/>
  <c r="N60" i="12"/>
  <c r="L60" i="12"/>
  <c r="J60" i="12"/>
  <c r="H60" i="12"/>
  <c r="F60" i="12"/>
  <c r="P59" i="12"/>
  <c r="N59" i="12"/>
  <c r="L59" i="12"/>
  <c r="J59" i="12"/>
  <c r="H59" i="12"/>
  <c r="M58" i="12"/>
  <c r="K58" i="12"/>
  <c r="I58" i="12"/>
  <c r="E58" i="12"/>
  <c r="P58" i="12" s="1"/>
  <c r="P57" i="12"/>
  <c r="N57" i="12"/>
  <c r="L57" i="12"/>
  <c r="J57" i="12"/>
  <c r="H57" i="12"/>
  <c r="K56" i="12"/>
  <c r="I56" i="12"/>
  <c r="G56" i="12"/>
  <c r="E56" i="12"/>
  <c r="P56" i="12" s="1"/>
  <c r="P55" i="12"/>
  <c r="N55" i="12"/>
  <c r="J55" i="12"/>
  <c r="H55" i="12"/>
  <c r="F55" i="12"/>
  <c r="P54" i="12"/>
  <c r="N54" i="12"/>
  <c r="J54" i="12"/>
  <c r="H54" i="12"/>
  <c r="P53" i="12"/>
  <c r="N53" i="12"/>
  <c r="J53" i="12"/>
  <c r="H53" i="12"/>
  <c r="F53" i="12"/>
  <c r="P52" i="12"/>
  <c r="N52" i="12"/>
  <c r="L52" i="12"/>
  <c r="F52" i="12"/>
  <c r="P51" i="12"/>
  <c r="M51" i="12"/>
  <c r="K51" i="12"/>
  <c r="I51" i="12"/>
  <c r="G51" i="12"/>
  <c r="E51" i="12"/>
  <c r="M50" i="12"/>
  <c r="K50" i="12"/>
  <c r="I50" i="12"/>
  <c r="G50" i="12"/>
  <c r="E50" i="12"/>
  <c r="P50" i="12" s="1"/>
  <c r="P49" i="12"/>
  <c r="H49" i="12"/>
  <c r="F49" i="12"/>
  <c r="P48" i="12"/>
  <c r="N48" i="12"/>
  <c r="L48" i="12"/>
  <c r="J48" i="12"/>
  <c r="P47" i="12"/>
  <c r="L47" i="12"/>
  <c r="H47" i="12"/>
  <c r="P46" i="12"/>
  <c r="N46" i="12"/>
  <c r="F46" i="12"/>
  <c r="P45" i="12"/>
  <c r="N45" i="12"/>
  <c r="L45" i="12"/>
  <c r="P44" i="12"/>
  <c r="L44" i="12"/>
  <c r="H44" i="12"/>
  <c r="P43" i="12"/>
  <c r="L43" i="12"/>
  <c r="F43" i="12"/>
  <c r="P42" i="12"/>
  <c r="P41" i="12"/>
  <c r="L41" i="12"/>
  <c r="N39" i="12"/>
  <c r="L39" i="12"/>
  <c r="L56" i="12" s="1"/>
  <c r="N38" i="12"/>
  <c r="N58" i="12" s="1"/>
  <c r="L38" i="12"/>
  <c r="L58" i="12" s="1"/>
  <c r="H38" i="12"/>
  <c r="N37" i="12"/>
  <c r="N51" i="12" s="1"/>
  <c r="M30" i="12"/>
  <c r="K30" i="12"/>
  <c r="I30" i="12"/>
  <c r="G30" i="12"/>
  <c r="E30" i="12"/>
  <c r="M27" i="12"/>
  <c r="K27" i="12"/>
  <c r="L29" i="12" s="1"/>
  <c r="L15" i="12" s="1"/>
  <c r="O15" i="12" s="1"/>
  <c r="I27" i="12"/>
  <c r="G27" i="12"/>
  <c r="H29" i="12" s="1"/>
  <c r="H13" i="12" s="1"/>
  <c r="E27" i="12"/>
  <c r="P15" i="12"/>
  <c r="N16" i="12"/>
  <c r="L16" i="12"/>
  <c r="H16" i="12"/>
  <c r="F16" i="12"/>
  <c r="P14" i="12"/>
  <c r="N17" i="12"/>
  <c r="L17" i="12"/>
  <c r="J17" i="12"/>
  <c r="H17" i="12"/>
  <c r="F17" i="12"/>
  <c r="P6" i="12"/>
  <c r="N25" i="12"/>
  <c r="L25" i="12"/>
  <c r="J25" i="12"/>
  <c r="H25" i="12"/>
  <c r="F25" i="12"/>
  <c r="P8" i="12"/>
  <c r="N22" i="12"/>
  <c r="L22" i="12"/>
  <c r="J22" i="12"/>
  <c r="H22" i="12"/>
  <c r="F22" i="12"/>
  <c r="P10" i="12"/>
  <c r="N21" i="12"/>
  <c r="L21" i="12"/>
  <c r="J21" i="12"/>
  <c r="H21" i="12"/>
  <c r="F21" i="12"/>
  <c r="P12" i="12"/>
  <c r="N19" i="12"/>
  <c r="L19" i="12"/>
  <c r="J19" i="12"/>
  <c r="H19" i="12"/>
  <c r="F19" i="12"/>
  <c r="P11" i="12"/>
  <c r="N20" i="12"/>
  <c r="L20" i="12"/>
  <c r="H20" i="12"/>
  <c r="F20" i="12"/>
  <c r="P19" i="12"/>
  <c r="L8" i="12"/>
  <c r="P23" i="12"/>
  <c r="N13" i="12"/>
  <c r="L13" i="12"/>
  <c r="J13" i="12"/>
  <c r="P9" i="12"/>
  <c r="L24" i="12"/>
  <c r="J24" i="12"/>
  <c r="H24" i="12"/>
  <c r="F24" i="12"/>
  <c r="P22" i="12"/>
  <c r="L11" i="12"/>
  <c r="H11" i="12"/>
  <c r="F11" i="12"/>
  <c r="P13" i="12"/>
  <c r="N18" i="12"/>
  <c r="L18" i="12"/>
  <c r="J18" i="12"/>
  <c r="H18" i="12"/>
  <c r="P20" i="12"/>
  <c r="N12" i="12"/>
  <c r="L12" i="12"/>
  <c r="H12" i="12"/>
  <c r="P17" i="12"/>
  <c r="N7" i="12"/>
  <c r="L7" i="12"/>
  <c r="H7" i="12"/>
  <c r="P25" i="12"/>
  <c r="L10" i="12"/>
  <c r="H10" i="12"/>
  <c r="P7" i="12"/>
  <c r="L23" i="12"/>
  <c r="J23" i="12"/>
  <c r="H23" i="12"/>
  <c r="F23" i="12"/>
  <c r="P18" i="12"/>
  <c r="L6" i="12"/>
  <c r="H6" i="12"/>
  <c r="P24" i="12"/>
  <c r="L14" i="12"/>
  <c r="J14" i="12"/>
  <c r="H14" i="12"/>
  <c r="P21" i="12"/>
  <c r="L9" i="12"/>
  <c r="P5" i="12"/>
  <c r="D15" i="12" l="1"/>
  <c r="H8" i="12"/>
  <c r="H9" i="12"/>
  <c r="O60" i="12"/>
  <c r="D60" i="12" s="1"/>
  <c r="O61" i="12"/>
  <c r="D61" i="12" s="1"/>
  <c r="O17" i="12"/>
  <c r="D17" i="12" s="1"/>
  <c r="O21" i="12"/>
  <c r="O22" i="12"/>
  <c r="O19" i="12"/>
  <c r="O25" i="12"/>
  <c r="D21" i="12"/>
  <c r="E31" i="12"/>
  <c r="F29" i="12"/>
  <c r="F10" i="12" s="1"/>
  <c r="I31" i="12"/>
  <c r="J29" i="12"/>
  <c r="M31" i="12"/>
  <c r="N29" i="12"/>
  <c r="N8" i="12" s="1"/>
  <c r="L55" i="12"/>
  <c r="L54" i="12"/>
  <c r="L53" i="12"/>
  <c r="O53" i="12" s="1"/>
  <c r="D53" i="12" s="1"/>
  <c r="L49" i="12"/>
  <c r="L46" i="12"/>
  <c r="L42" i="12"/>
  <c r="O55" i="12"/>
  <c r="D55" i="12" s="1"/>
  <c r="G33" i="12"/>
  <c r="K33" i="12"/>
  <c r="H52" i="12"/>
  <c r="H48" i="12"/>
  <c r="H46" i="12"/>
  <c r="H45" i="12"/>
  <c r="H43" i="12"/>
  <c r="H42" i="12"/>
  <c r="H41" i="12"/>
  <c r="H58" i="12"/>
  <c r="G31" i="12"/>
  <c r="K31" i="12"/>
  <c r="B24" i="11"/>
  <c r="B23" i="11"/>
  <c r="B22" i="11"/>
  <c r="B21" i="11"/>
  <c r="B20" i="11"/>
  <c r="B19" i="11"/>
  <c r="B8" i="1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7" i="11"/>
  <c r="D24" i="11"/>
  <c r="D23" i="11"/>
  <c r="D22" i="11"/>
  <c r="D21" i="11"/>
  <c r="D20" i="11"/>
  <c r="D19" i="11"/>
  <c r="D18" i="11"/>
  <c r="D16" i="11"/>
  <c r="D15" i="11"/>
  <c r="D14" i="11"/>
  <c r="D13" i="11"/>
  <c r="D12" i="11"/>
  <c r="D11" i="11"/>
  <c r="D10" i="11"/>
  <c r="D9" i="11"/>
  <c r="D8" i="11"/>
  <c r="D7" i="11"/>
  <c r="D6" i="11"/>
  <c r="D17" i="11"/>
  <c r="D25" i="12" l="1"/>
  <c r="D22" i="12"/>
  <c r="J11" i="12"/>
  <c r="J16" i="12"/>
  <c r="O16" i="12" s="1"/>
  <c r="F7" i="12"/>
  <c r="F13" i="12"/>
  <c r="O13" i="12" s="1"/>
  <c r="F6" i="12"/>
  <c r="F8" i="12"/>
  <c r="D19" i="12"/>
  <c r="H39" i="12"/>
  <c r="H56" i="12" s="1"/>
  <c r="H37" i="12"/>
  <c r="H51" i="12" s="1"/>
  <c r="H36" i="12"/>
  <c r="H50" i="12" s="1"/>
  <c r="J52" i="12"/>
  <c r="O52" i="12" s="1"/>
  <c r="D52" i="12" s="1"/>
  <c r="J49" i="12"/>
  <c r="J47" i="12"/>
  <c r="J46" i="12"/>
  <c r="O46" i="12" s="1"/>
  <c r="D46" i="12" s="1"/>
  <c r="J45" i="12"/>
  <c r="J44" i="12"/>
  <c r="J43" i="12"/>
  <c r="J42" i="12"/>
  <c r="J41" i="12"/>
  <c r="J20" i="12"/>
  <c r="O20" i="12" s="1"/>
  <c r="J12" i="12"/>
  <c r="J8" i="12"/>
  <c r="J7" i="12"/>
  <c r="O7" i="12" s="1"/>
  <c r="J10" i="12"/>
  <c r="J6" i="12"/>
  <c r="J9" i="12"/>
  <c r="L37" i="12"/>
  <c r="L51" i="12" s="1"/>
  <c r="L36" i="12"/>
  <c r="L50" i="12" s="1"/>
  <c r="N56" i="12"/>
  <c r="N49" i="12"/>
  <c r="N47" i="12"/>
  <c r="N44" i="12"/>
  <c r="N43" i="12"/>
  <c r="N42" i="12"/>
  <c r="N41" i="12"/>
  <c r="N11" i="12"/>
  <c r="O11" i="12" s="1"/>
  <c r="N24" i="12"/>
  <c r="O24" i="12" s="1"/>
  <c r="N23" i="12"/>
  <c r="O23" i="12" s="1"/>
  <c r="N14" i="12"/>
  <c r="N10" i="12"/>
  <c r="N6" i="12"/>
  <c r="N9" i="12"/>
  <c r="F59" i="12"/>
  <c r="O59" i="12" s="1"/>
  <c r="D59" i="12" s="1"/>
  <c r="F57" i="12"/>
  <c r="O57" i="12" s="1"/>
  <c r="D57" i="12" s="1"/>
  <c r="F54" i="12"/>
  <c r="O54" i="12" s="1"/>
  <c r="D54" i="12" s="1"/>
  <c r="F48" i="12"/>
  <c r="O48" i="12" s="1"/>
  <c r="D48" i="12" s="1"/>
  <c r="F47" i="12"/>
  <c r="O47" i="12" s="1"/>
  <c r="D47" i="12" s="1"/>
  <c r="F45" i="12"/>
  <c r="O45" i="12" s="1"/>
  <c r="D45" i="12" s="1"/>
  <c r="F44" i="12"/>
  <c r="O44" i="12" s="1"/>
  <c r="D44" i="12" s="1"/>
  <c r="F42" i="12"/>
  <c r="O42" i="12" s="1"/>
  <c r="D42" i="12" s="1"/>
  <c r="F41" i="12"/>
  <c r="O41" i="12" s="1"/>
  <c r="D41" i="12" s="1"/>
  <c r="F9" i="12"/>
  <c r="F18" i="12"/>
  <c r="O18" i="12" s="1"/>
  <c r="F14" i="12"/>
  <c r="O14" i="12" s="1"/>
  <c r="F12" i="12"/>
  <c r="O12" i="12" s="1"/>
  <c r="AF4" i="11"/>
  <c r="T4" i="11"/>
  <c r="AB4" i="11" s="1"/>
  <c r="V5" i="11"/>
  <c r="W5" i="11"/>
  <c r="U5" i="11"/>
  <c r="T5" i="11"/>
  <c r="D13" i="12" l="1"/>
  <c r="D16" i="12"/>
  <c r="O8" i="12"/>
  <c r="O43" i="12"/>
  <c r="D43" i="12" s="1"/>
  <c r="M33" i="12"/>
  <c r="N36" i="12" s="1"/>
  <c r="N50" i="12" s="1"/>
  <c r="I33" i="12"/>
  <c r="J38" i="12" s="1"/>
  <c r="J58" i="12" s="1"/>
  <c r="D14" i="12"/>
  <c r="O9" i="12"/>
  <c r="E33" i="12"/>
  <c r="F36" i="12" s="1"/>
  <c r="F50" i="12" s="1"/>
  <c r="D23" i="12"/>
  <c r="D11" i="12"/>
  <c r="O10" i="12"/>
  <c r="D8" i="12"/>
  <c r="D20" i="12"/>
  <c r="O49" i="12"/>
  <c r="D49" i="12" s="1"/>
  <c r="D12" i="12"/>
  <c r="D18" i="12"/>
  <c r="D24" i="12"/>
  <c r="O6" i="12"/>
  <c r="D7" i="12"/>
  <c r="S55" i="8"/>
  <c r="S57" i="8" s="1"/>
  <c r="D55" i="8"/>
  <c r="D57" i="8" s="1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T55" i="8"/>
  <c r="U55" i="8"/>
  <c r="V55" i="8"/>
  <c r="W55" i="8"/>
  <c r="X55" i="8"/>
  <c r="Y55" i="8"/>
  <c r="Z55" i="8"/>
  <c r="AA55" i="8"/>
  <c r="AB55" i="8"/>
  <c r="AC55" i="8"/>
  <c r="AD55" i="8"/>
  <c r="AE55" i="8"/>
  <c r="AF55" i="8"/>
  <c r="AG55" i="8"/>
  <c r="AH55" i="8"/>
  <c r="AI55" i="8"/>
  <c r="AJ55" i="8"/>
  <c r="AK55" i="8"/>
  <c r="AL55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T56" i="8"/>
  <c r="U56" i="8"/>
  <c r="V56" i="8"/>
  <c r="W56" i="8"/>
  <c r="X56" i="8"/>
  <c r="Y56" i="8"/>
  <c r="Z56" i="8"/>
  <c r="AA56" i="8"/>
  <c r="AB56" i="8"/>
  <c r="AC56" i="8"/>
  <c r="AD56" i="8"/>
  <c r="AE56" i="8"/>
  <c r="AF56" i="8"/>
  <c r="AG56" i="8"/>
  <c r="AH56" i="8"/>
  <c r="AI56" i="8"/>
  <c r="AJ56" i="8"/>
  <c r="AK56" i="8"/>
  <c r="AL56" i="8"/>
  <c r="C56" i="8"/>
  <c r="C55" i="8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28" i="3"/>
  <c r="H28" i="3"/>
  <c r="AM57" i="8" l="1"/>
  <c r="AK57" i="8"/>
  <c r="AI57" i="8"/>
  <c r="AG57" i="8"/>
  <c r="AE57" i="8"/>
  <c r="AC57" i="8"/>
  <c r="AA57" i="8"/>
  <c r="Y57" i="8"/>
  <c r="W57" i="8"/>
  <c r="R57" i="8"/>
  <c r="P57" i="8"/>
  <c r="N57" i="8"/>
  <c r="L57" i="8"/>
  <c r="J57" i="8"/>
  <c r="H57" i="8"/>
  <c r="F57" i="8"/>
  <c r="AL57" i="8"/>
  <c r="AJ57" i="8"/>
  <c r="AH57" i="8"/>
  <c r="AF57" i="8"/>
  <c r="AD57" i="8"/>
  <c r="AB57" i="8"/>
  <c r="Z57" i="8"/>
  <c r="X57" i="8"/>
  <c r="V57" i="8"/>
  <c r="T57" i="8"/>
  <c r="Q57" i="8"/>
  <c r="M57" i="8"/>
  <c r="K57" i="8"/>
  <c r="G57" i="8"/>
  <c r="E57" i="8"/>
  <c r="J37" i="12"/>
  <c r="J51" i="12" s="1"/>
  <c r="J36" i="12"/>
  <c r="J50" i="12" s="1"/>
  <c r="O50" i="12" s="1"/>
  <c r="D50" i="12" s="1"/>
  <c r="J39" i="12"/>
  <c r="J56" i="12" s="1"/>
  <c r="D9" i="12"/>
  <c r="D6" i="12"/>
  <c r="F38" i="12"/>
  <c r="F58" i="12" s="1"/>
  <c r="O58" i="12" s="1"/>
  <c r="D58" i="12" s="1"/>
  <c r="F39" i="12"/>
  <c r="F56" i="12" s="1"/>
  <c r="O56" i="12" s="1"/>
  <c r="D56" i="12" s="1"/>
  <c r="F37" i="12"/>
  <c r="F51" i="12" s="1"/>
  <c r="O51" i="12" s="1"/>
  <c r="D51" i="12" s="1"/>
  <c r="D10" i="12"/>
  <c r="L19" i="11"/>
  <c r="N19" i="11"/>
  <c r="L10" i="11"/>
  <c r="L13" i="11"/>
  <c r="N13" i="11"/>
  <c r="N12" i="11"/>
  <c r="L20" i="11"/>
  <c r="N20" i="11"/>
  <c r="L16" i="11"/>
  <c r="N16" i="11"/>
  <c r="L11" i="11"/>
  <c r="N11" i="11"/>
  <c r="L21" i="11"/>
  <c r="N21" i="11"/>
  <c r="L22" i="11"/>
  <c r="N22" i="11"/>
  <c r="L23" i="11"/>
  <c r="N23" i="11"/>
  <c r="L24" i="11"/>
  <c r="N24" i="11"/>
  <c r="L18" i="11"/>
  <c r="N18" i="11"/>
  <c r="L15" i="11"/>
  <c r="L6" i="11"/>
  <c r="L17" i="11"/>
  <c r="P63" i="11" l="1"/>
  <c r="P60" i="11"/>
  <c r="N60" i="11"/>
  <c r="L60" i="11"/>
  <c r="J60" i="11"/>
  <c r="H60" i="11"/>
  <c r="F60" i="11"/>
  <c r="P59" i="11"/>
  <c r="N59" i="11"/>
  <c r="L59" i="11"/>
  <c r="J59" i="11"/>
  <c r="H59" i="11"/>
  <c r="F59" i="11"/>
  <c r="P58" i="11"/>
  <c r="N58" i="11"/>
  <c r="L58" i="11"/>
  <c r="J58" i="11"/>
  <c r="H58" i="11"/>
  <c r="M57" i="11"/>
  <c r="K57" i="11"/>
  <c r="I57" i="11"/>
  <c r="E57" i="11"/>
  <c r="P57" i="11" s="1"/>
  <c r="P56" i="11"/>
  <c r="N56" i="11"/>
  <c r="L56" i="11"/>
  <c r="J56" i="11"/>
  <c r="H56" i="11"/>
  <c r="K55" i="11"/>
  <c r="I55" i="11"/>
  <c r="G55" i="11"/>
  <c r="E55" i="11"/>
  <c r="P55" i="11" s="1"/>
  <c r="P54" i="11"/>
  <c r="N54" i="11"/>
  <c r="J54" i="11"/>
  <c r="H54" i="11"/>
  <c r="F54" i="11"/>
  <c r="P53" i="11"/>
  <c r="N53" i="11"/>
  <c r="J53" i="11"/>
  <c r="H53" i="11"/>
  <c r="P52" i="11"/>
  <c r="N52" i="11"/>
  <c r="J52" i="11"/>
  <c r="H52" i="11"/>
  <c r="F52" i="11"/>
  <c r="P51" i="11"/>
  <c r="N51" i="11"/>
  <c r="L51" i="11"/>
  <c r="F51" i="11"/>
  <c r="P50" i="11"/>
  <c r="M50" i="11"/>
  <c r="K50" i="11"/>
  <c r="I50" i="11"/>
  <c r="G50" i="11"/>
  <c r="E50" i="11"/>
  <c r="M49" i="11"/>
  <c r="K49" i="11"/>
  <c r="I49" i="11"/>
  <c r="G49" i="11"/>
  <c r="E49" i="11"/>
  <c r="P49" i="11" s="1"/>
  <c r="P48" i="11"/>
  <c r="H48" i="11"/>
  <c r="F48" i="11"/>
  <c r="P47" i="11"/>
  <c r="N47" i="11"/>
  <c r="L47" i="11"/>
  <c r="J47" i="11"/>
  <c r="P46" i="11"/>
  <c r="L46" i="11"/>
  <c r="H46" i="11"/>
  <c r="P45" i="11"/>
  <c r="N45" i="11"/>
  <c r="F45" i="11"/>
  <c r="P44" i="11"/>
  <c r="N44" i="11"/>
  <c r="L44" i="11"/>
  <c r="P43" i="11"/>
  <c r="L43" i="11"/>
  <c r="H43" i="11"/>
  <c r="P42" i="11"/>
  <c r="L42" i="11"/>
  <c r="F42" i="11"/>
  <c r="P41" i="11"/>
  <c r="P40" i="11"/>
  <c r="L40" i="11"/>
  <c r="N38" i="11"/>
  <c r="L38" i="11"/>
  <c r="L55" i="11" s="1"/>
  <c r="N37" i="11"/>
  <c r="N57" i="11" s="1"/>
  <c r="L37" i="11"/>
  <c r="L57" i="11" s="1"/>
  <c r="H37" i="11"/>
  <c r="N36" i="11"/>
  <c r="N50" i="11" s="1"/>
  <c r="M29" i="11"/>
  <c r="K29" i="11"/>
  <c r="I29" i="11"/>
  <c r="G29" i="11"/>
  <c r="E29" i="11"/>
  <c r="M26" i="11"/>
  <c r="K26" i="11"/>
  <c r="I26" i="11"/>
  <c r="G26" i="11"/>
  <c r="E26" i="11"/>
  <c r="X25" i="11"/>
  <c r="W25" i="11"/>
  <c r="V25" i="11"/>
  <c r="U25" i="11"/>
  <c r="T25" i="11"/>
  <c r="R25" i="11"/>
  <c r="P15" i="11"/>
  <c r="J15" i="11"/>
  <c r="H15" i="11"/>
  <c r="F15" i="11"/>
  <c r="X24" i="11"/>
  <c r="W24" i="11"/>
  <c r="V24" i="11"/>
  <c r="U24" i="11"/>
  <c r="T24" i="11"/>
  <c r="R24" i="11"/>
  <c r="P17" i="11"/>
  <c r="H18" i="11"/>
  <c r="F18" i="11"/>
  <c r="X23" i="11"/>
  <c r="W23" i="11"/>
  <c r="V23" i="11"/>
  <c r="U23" i="11"/>
  <c r="T23" i="11"/>
  <c r="R23" i="11"/>
  <c r="P24" i="11"/>
  <c r="J24" i="11"/>
  <c r="H24" i="11"/>
  <c r="F24" i="11"/>
  <c r="X22" i="11"/>
  <c r="W22" i="11"/>
  <c r="V22" i="11"/>
  <c r="U22" i="11"/>
  <c r="T22" i="11"/>
  <c r="R22" i="11"/>
  <c r="P23" i="11"/>
  <c r="J23" i="11"/>
  <c r="H23" i="11"/>
  <c r="F23" i="11"/>
  <c r="X21" i="11"/>
  <c r="W21" i="11"/>
  <c r="V21" i="11"/>
  <c r="U21" i="11"/>
  <c r="T21" i="11"/>
  <c r="R21" i="11"/>
  <c r="P22" i="11"/>
  <c r="J22" i="11"/>
  <c r="H22" i="11"/>
  <c r="X20" i="11"/>
  <c r="W20" i="11"/>
  <c r="V20" i="11"/>
  <c r="U20" i="11"/>
  <c r="T20" i="11"/>
  <c r="R20" i="11"/>
  <c r="P10" i="11"/>
  <c r="J13" i="11"/>
  <c r="X19" i="11"/>
  <c r="W19" i="11"/>
  <c r="V19" i="11"/>
  <c r="U19" i="11"/>
  <c r="T19" i="11"/>
  <c r="R19" i="11"/>
  <c r="P21" i="11"/>
  <c r="J21" i="11"/>
  <c r="H21" i="11"/>
  <c r="X18" i="11"/>
  <c r="W18" i="11"/>
  <c r="V18" i="11"/>
  <c r="U18" i="11"/>
  <c r="T18" i="11"/>
  <c r="R18" i="11"/>
  <c r="P18" i="11"/>
  <c r="J19" i="11"/>
  <c r="H19" i="11"/>
  <c r="F19" i="11"/>
  <c r="X17" i="11"/>
  <c r="W17" i="11"/>
  <c r="V17" i="11"/>
  <c r="U17" i="11"/>
  <c r="T17" i="11"/>
  <c r="R17" i="11"/>
  <c r="P7" i="11"/>
  <c r="X16" i="11"/>
  <c r="W16" i="11"/>
  <c r="V16" i="11"/>
  <c r="U16" i="11"/>
  <c r="T16" i="11"/>
  <c r="R16" i="11"/>
  <c r="P14" i="11"/>
  <c r="F9" i="11"/>
  <c r="X15" i="11"/>
  <c r="W15" i="11"/>
  <c r="V15" i="11"/>
  <c r="U15" i="11"/>
  <c r="T15" i="11"/>
  <c r="R15" i="11"/>
  <c r="P20" i="11"/>
  <c r="H14" i="11"/>
  <c r="F14" i="11"/>
  <c r="X14" i="11"/>
  <c r="W14" i="11"/>
  <c r="V14" i="11"/>
  <c r="U14" i="11"/>
  <c r="T14" i="11"/>
  <c r="R14" i="11"/>
  <c r="P11" i="11"/>
  <c r="J16" i="11"/>
  <c r="X13" i="11"/>
  <c r="W13" i="11"/>
  <c r="V13" i="11"/>
  <c r="U13" i="11"/>
  <c r="T13" i="11"/>
  <c r="R13" i="11"/>
  <c r="P13" i="11"/>
  <c r="H12" i="11"/>
  <c r="X12" i="11"/>
  <c r="W12" i="11"/>
  <c r="V12" i="11"/>
  <c r="U12" i="11"/>
  <c r="T12" i="11"/>
  <c r="R12" i="11"/>
  <c r="P16" i="11"/>
  <c r="H10" i="11"/>
  <c r="X11" i="11"/>
  <c r="W11" i="11"/>
  <c r="V11" i="11"/>
  <c r="U11" i="11"/>
  <c r="T11" i="11"/>
  <c r="R11" i="11"/>
  <c r="P19" i="11"/>
  <c r="H20" i="11"/>
  <c r="X10" i="11"/>
  <c r="W10" i="11"/>
  <c r="V10" i="11"/>
  <c r="U10" i="11"/>
  <c r="T10" i="11"/>
  <c r="R10" i="11"/>
  <c r="P12" i="11"/>
  <c r="N17" i="11"/>
  <c r="H17" i="11"/>
  <c r="X9" i="11"/>
  <c r="W9" i="11"/>
  <c r="V9" i="11"/>
  <c r="U9" i="11"/>
  <c r="T9" i="11"/>
  <c r="R9" i="11"/>
  <c r="P9" i="11"/>
  <c r="X8" i="11"/>
  <c r="W8" i="11"/>
  <c r="V8" i="11"/>
  <c r="U8" i="11"/>
  <c r="T8" i="11"/>
  <c r="S8" i="11"/>
  <c r="R8" i="11"/>
  <c r="P8" i="11"/>
  <c r="F8" i="11"/>
  <c r="X7" i="11"/>
  <c r="W7" i="11"/>
  <c r="V7" i="11"/>
  <c r="U7" i="11"/>
  <c r="T7" i="11"/>
  <c r="S7" i="11"/>
  <c r="R7" i="11"/>
  <c r="P6" i="11"/>
  <c r="P5" i="11"/>
  <c r="AA4" i="11"/>
  <c r="W4" i="11"/>
  <c r="AE4" i="11" s="1"/>
  <c r="V4" i="11"/>
  <c r="AD4" i="11" s="1"/>
  <c r="U4" i="11"/>
  <c r="AC4" i="11" s="1"/>
  <c r="H28" i="11" l="1"/>
  <c r="H41" i="11" s="1"/>
  <c r="L28" i="11"/>
  <c r="L54" i="11" s="1"/>
  <c r="O54" i="11" s="1"/>
  <c r="D54" i="11" s="1"/>
  <c r="E30" i="11"/>
  <c r="F28" i="11"/>
  <c r="I30" i="11"/>
  <c r="J28" i="11"/>
  <c r="M30" i="11"/>
  <c r="N28" i="11"/>
  <c r="N15" i="11" s="1"/>
  <c r="O19" i="11"/>
  <c r="O23" i="11"/>
  <c r="O24" i="11"/>
  <c r="O15" i="11"/>
  <c r="O59" i="11"/>
  <c r="D59" i="11" s="1"/>
  <c r="O60" i="11"/>
  <c r="D60" i="11" s="1"/>
  <c r="S10" i="11"/>
  <c r="S9" i="11"/>
  <c r="G30" i="11"/>
  <c r="K30" i="11"/>
  <c r="L41" i="11"/>
  <c r="L45" i="11"/>
  <c r="L52" i="11"/>
  <c r="O52" i="11" s="1"/>
  <c r="D52" i="11" s="1"/>
  <c r="H37" i="3"/>
  <c r="J36" i="3"/>
  <c r="J37" i="3"/>
  <c r="J38" i="3"/>
  <c r="L37" i="3"/>
  <c r="L38" i="3"/>
  <c r="N36" i="3"/>
  <c r="N37" i="3"/>
  <c r="N38" i="3"/>
  <c r="N35" i="3"/>
  <c r="J35" i="3"/>
  <c r="H44" i="11" l="1"/>
  <c r="H40" i="11"/>
  <c r="H47" i="11"/>
  <c r="H42" i="11"/>
  <c r="H57" i="11"/>
  <c r="H45" i="11"/>
  <c r="N14" i="11"/>
  <c r="N8" i="11"/>
  <c r="N10" i="11"/>
  <c r="N9" i="11"/>
  <c r="L53" i="11"/>
  <c r="L14" i="11"/>
  <c r="L8" i="11"/>
  <c r="L7" i="11"/>
  <c r="L12" i="11"/>
  <c r="L48" i="11"/>
  <c r="L9" i="11"/>
  <c r="J18" i="11"/>
  <c r="O18" i="11" s="1"/>
  <c r="J11" i="11"/>
  <c r="H13" i="11"/>
  <c r="H11" i="11"/>
  <c r="H9" i="11"/>
  <c r="H7" i="11"/>
  <c r="H16" i="11"/>
  <c r="H6" i="11"/>
  <c r="H8" i="11"/>
  <c r="H51" i="11"/>
  <c r="F13" i="11"/>
  <c r="O13" i="11" s="1"/>
  <c r="F12" i="11"/>
  <c r="S11" i="11"/>
  <c r="J51" i="11"/>
  <c r="J48" i="11"/>
  <c r="J46" i="11"/>
  <c r="J45" i="11"/>
  <c r="O45" i="11" s="1"/>
  <c r="D45" i="11" s="1"/>
  <c r="J44" i="11"/>
  <c r="J43" i="11"/>
  <c r="J42" i="11"/>
  <c r="J41" i="11"/>
  <c r="J40" i="11"/>
  <c r="J14" i="11"/>
  <c r="J12" i="11"/>
  <c r="J20" i="11"/>
  <c r="J7" i="11"/>
  <c r="J9" i="11"/>
  <c r="J10" i="11"/>
  <c r="J17" i="11"/>
  <c r="J8" i="11"/>
  <c r="J6" i="11"/>
  <c r="N55" i="11"/>
  <c r="N48" i="11"/>
  <c r="N46" i="11"/>
  <c r="N43" i="11"/>
  <c r="N42" i="11"/>
  <c r="N41" i="11"/>
  <c r="N40" i="11"/>
  <c r="N7" i="11"/>
  <c r="N6" i="11"/>
  <c r="F58" i="11"/>
  <c r="O58" i="11" s="1"/>
  <c r="D58" i="11" s="1"/>
  <c r="F56" i="11"/>
  <c r="O56" i="11" s="1"/>
  <c r="D56" i="11" s="1"/>
  <c r="F53" i="11"/>
  <c r="F47" i="11"/>
  <c r="F46" i="11"/>
  <c r="F44" i="11"/>
  <c r="F43" i="11"/>
  <c r="O43" i="11" s="1"/>
  <c r="D43" i="11" s="1"/>
  <c r="F41" i="11"/>
  <c r="F40" i="11"/>
  <c r="F22" i="11"/>
  <c r="O22" i="11" s="1"/>
  <c r="F21" i="11"/>
  <c r="O21" i="11" s="1"/>
  <c r="F11" i="11"/>
  <c r="F20" i="11"/>
  <c r="O20" i="11" s="1"/>
  <c r="F7" i="11"/>
  <c r="F16" i="11"/>
  <c r="F10" i="11"/>
  <c r="F17" i="11"/>
  <c r="O17" i="11" s="1"/>
  <c r="F6" i="11"/>
  <c r="P63" i="3"/>
  <c r="O53" i="11" l="1"/>
  <c r="D53" i="11" s="1"/>
  <c r="O51" i="11"/>
  <c r="D51" i="11" s="1"/>
  <c r="O47" i="11"/>
  <c r="D47" i="11" s="1"/>
  <c r="K32" i="11"/>
  <c r="L36" i="11" s="1"/>
  <c r="L50" i="11" s="1"/>
  <c r="O10" i="11"/>
  <c r="L35" i="11"/>
  <c r="L49" i="11" s="1"/>
  <c r="O7" i="11"/>
  <c r="O16" i="11"/>
  <c r="O11" i="11"/>
  <c r="O44" i="11"/>
  <c r="D44" i="11" s="1"/>
  <c r="O41" i="11"/>
  <c r="D41" i="11" s="1"/>
  <c r="G32" i="11"/>
  <c r="O40" i="11"/>
  <c r="D40" i="11" s="1"/>
  <c r="O46" i="11"/>
  <c r="D46" i="11" s="1"/>
  <c r="I32" i="11"/>
  <c r="J37" i="11" s="1"/>
  <c r="J57" i="11" s="1"/>
  <c r="O42" i="11"/>
  <c r="D42" i="11" s="1"/>
  <c r="M32" i="11"/>
  <c r="N35" i="11" s="1"/>
  <c r="N49" i="11" s="1"/>
  <c r="O6" i="11"/>
  <c r="E32" i="11"/>
  <c r="O8" i="11"/>
  <c r="O12" i="11"/>
  <c r="S12" i="11"/>
  <c r="J38" i="11"/>
  <c r="J55" i="11" s="1"/>
  <c r="O9" i="11"/>
  <c r="O14" i="11"/>
  <c r="O48" i="11"/>
  <c r="D48" i="11" s="1"/>
  <c r="M57" i="3"/>
  <c r="K57" i="3"/>
  <c r="I57" i="3"/>
  <c r="E57" i="3"/>
  <c r="K55" i="3"/>
  <c r="I55" i="3"/>
  <c r="G55" i="3"/>
  <c r="E55" i="3"/>
  <c r="M50" i="3"/>
  <c r="M49" i="3"/>
  <c r="P49" i="3" s="1"/>
  <c r="K50" i="3"/>
  <c r="K49" i="3"/>
  <c r="I50" i="3"/>
  <c r="I49" i="3"/>
  <c r="G50" i="3"/>
  <c r="G49" i="3"/>
  <c r="E50" i="3"/>
  <c r="E49" i="3"/>
  <c r="P60" i="3"/>
  <c r="N60" i="3"/>
  <c r="L60" i="3"/>
  <c r="J60" i="3"/>
  <c r="H60" i="3"/>
  <c r="F60" i="3"/>
  <c r="P59" i="3"/>
  <c r="N59" i="3"/>
  <c r="L59" i="3"/>
  <c r="J59" i="3"/>
  <c r="H59" i="3"/>
  <c r="F59" i="3"/>
  <c r="P58" i="3"/>
  <c r="N58" i="3"/>
  <c r="L58" i="3"/>
  <c r="J58" i="3"/>
  <c r="H58" i="3"/>
  <c r="P57" i="3"/>
  <c r="P56" i="3"/>
  <c r="N56" i="3"/>
  <c r="L56" i="3"/>
  <c r="J56" i="3"/>
  <c r="H56" i="3"/>
  <c r="P55" i="3"/>
  <c r="P54" i="3"/>
  <c r="N54" i="3"/>
  <c r="J54" i="3"/>
  <c r="H54" i="3"/>
  <c r="F54" i="3"/>
  <c r="P53" i="3"/>
  <c r="N53" i="3"/>
  <c r="J53" i="3"/>
  <c r="H53" i="3"/>
  <c r="P52" i="3"/>
  <c r="N52" i="3"/>
  <c r="J52" i="3"/>
  <c r="H52" i="3"/>
  <c r="F52" i="3"/>
  <c r="P51" i="3"/>
  <c r="N51" i="3"/>
  <c r="L51" i="3"/>
  <c r="F51" i="3"/>
  <c r="P48" i="3"/>
  <c r="H48" i="3"/>
  <c r="F48" i="3"/>
  <c r="P47" i="3"/>
  <c r="N47" i="3"/>
  <c r="L47" i="3"/>
  <c r="J47" i="3"/>
  <c r="P46" i="3"/>
  <c r="L46" i="3"/>
  <c r="H46" i="3"/>
  <c r="P45" i="3"/>
  <c r="N45" i="3"/>
  <c r="F45" i="3"/>
  <c r="P44" i="3"/>
  <c r="N44" i="3"/>
  <c r="L44" i="3"/>
  <c r="P43" i="3"/>
  <c r="L43" i="3"/>
  <c r="H43" i="3"/>
  <c r="P42" i="3"/>
  <c r="L42" i="3"/>
  <c r="F42" i="3"/>
  <c r="P41" i="3"/>
  <c r="P40" i="3"/>
  <c r="L40" i="3"/>
  <c r="J36" i="11" l="1"/>
  <c r="J50" i="11" s="1"/>
  <c r="J35" i="11"/>
  <c r="J49" i="11" s="1"/>
  <c r="H38" i="11"/>
  <c r="H55" i="11" s="1"/>
  <c r="H35" i="11"/>
  <c r="H49" i="11" s="1"/>
  <c r="H36" i="11"/>
  <c r="H50" i="11" s="1"/>
  <c r="F37" i="11"/>
  <c r="F57" i="11" s="1"/>
  <c r="O57" i="11" s="1"/>
  <c r="D57" i="11" s="1"/>
  <c r="F35" i="11"/>
  <c r="F49" i="11" s="1"/>
  <c r="F38" i="11"/>
  <c r="F55" i="11" s="1"/>
  <c r="F36" i="11"/>
  <c r="F50" i="11" s="1"/>
  <c r="O50" i="11" s="1"/>
  <c r="D50" i="11" s="1"/>
  <c r="S13" i="11"/>
  <c r="P50" i="3"/>
  <c r="O59" i="3"/>
  <c r="D59" i="3" s="1"/>
  <c r="O60" i="3"/>
  <c r="D60" i="3" s="1"/>
  <c r="AA4" i="3"/>
  <c r="X4" i="3"/>
  <c r="W4" i="3"/>
  <c r="U4" i="3"/>
  <c r="V4" i="3"/>
  <c r="T4" i="3"/>
  <c r="T6" i="3"/>
  <c r="O55" i="11" l="1"/>
  <c r="D55" i="11" s="1"/>
  <c r="O49" i="11"/>
  <c r="D49" i="11" s="1"/>
  <c r="S14" i="11"/>
  <c r="B7" i="3"/>
  <c r="S15" i="11" l="1"/>
  <c r="T21" i="3"/>
  <c r="U21" i="3"/>
  <c r="V21" i="3"/>
  <c r="W21" i="3"/>
  <c r="X21" i="3"/>
  <c r="P20" i="3"/>
  <c r="N23" i="3"/>
  <c r="J23" i="3"/>
  <c r="H23" i="3"/>
  <c r="F23" i="3"/>
  <c r="R21" i="3"/>
  <c r="S16" i="11" l="1"/>
  <c r="O23" i="3"/>
  <c r="D23" i="3" s="1"/>
  <c r="T23" i="3"/>
  <c r="U23" i="3"/>
  <c r="V23" i="3"/>
  <c r="W23" i="3"/>
  <c r="X23" i="3"/>
  <c r="T24" i="3"/>
  <c r="U24" i="3"/>
  <c r="V24" i="3"/>
  <c r="W24" i="3"/>
  <c r="X24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2" i="3"/>
  <c r="R23" i="3"/>
  <c r="R24" i="3"/>
  <c r="R6" i="3"/>
  <c r="S17" i="11" l="1"/>
  <c r="K18" i="9"/>
  <c r="J18" i="9"/>
  <c r="K28" i="9"/>
  <c r="K9" i="9"/>
  <c r="K14" i="9"/>
  <c r="K25" i="9"/>
  <c r="K24" i="9"/>
  <c r="K11" i="9"/>
  <c r="J11" i="9"/>
  <c r="K10" i="9"/>
  <c r="J10" i="9"/>
  <c r="K22" i="9"/>
  <c r="K26" i="9"/>
  <c r="I4" i="9"/>
  <c r="S18" i="11" l="1"/>
  <c r="F18" i="9"/>
  <c r="F24" i="9"/>
  <c r="F26" i="9"/>
  <c r="F8" i="9"/>
  <c r="F7" i="9"/>
  <c r="F9" i="9"/>
  <c r="F25" i="9"/>
  <c r="E25" i="9"/>
  <c r="F23" i="9"/>
  <c r="E23" i="9"/>
  <c r="F11" i="9"/>
  <c r="D4" i="9"/>
  <c r="S19" i="11" l="1"/>
  <c r="M29" i="3"/>
  <c r="K29" i="3"/>
  <c r="I29" i="3"/>
  <c r="G29" i="3"/>
  <c r="E29" i="3"/>
  <c r="M26" i="3"/>
  <c r="K26" i="3"/>
  <c r="I26" i="3"/>
  <c r="G26" i="3"/>
  <c r="E26" i="3"/>
  <c r="P17" i="3"/>
  <c r="N17" i="3"/>
  <c r="J17" i="3"/>
  <c r="H17" i="3"/>
  <c r="F17" i="3"/>
  <c r="P24" i="3"/>
  <c r="N20" i="3"/>
  <c r="J20" i="3"/>
  <c r="H20" i="3"/>
  <c r="P9" i="3"/>
  <c r="F12" i="3"/>
  <c r="P18" i="3"/>
  <c r="N19" i="3"/>
  <c r="J19" i="3"/>
  <c r="F19" i="3"/>
  <c r="P22" i="3"/>
  <c r="N22" i="3"/>
  <c r="J22" i="3"/>
  <c r="H22" i="3"/>
  <c r="F22" i="3"/>
  <c r="P6" i="3"/>
  <c r="N13" i="3"/>
  <c r="J13" i="3"/>
  <c r="P21" i="3"/>
  <c r="N24" i="3"/>
  <c r="J24" i="3"/>
  <c r="H24" i="3"/>
  <c r="F24" i="3"/>
  <c r="P19" i="3"/>
  <c r="N21" i="3"/>
  <c r="J21" i="3"/>
  <c r="H21" i="3"/>
  <c r="F21" i="3"/>
  <c r="P15" i="3"/>
  <c r="N18" i="3"/>
  <c r="J18" i="3"/>
  <c r="H18" i="3"/>
  <c r="P10" i="3"/>
  <c r="N10" i="3"/>
  <c r="P8" i="3"/>
  <c r="P16" i="3"/>
  <c r="H15" i="3"/>
  <c r="F15" i="3"/>
  <c r="P23" i="3"/>
  <c r="F14" i="3"/>
  <c r="P14" i="3"/>
  <c r="P13" i="3"/>
  <c r="F7" i="3"/>
  <c r="P12" i="3"/>
  <c r="N16" i="3"/>
  <c r="J16" i="3"/>
  <c r="H16" i="3"/>
  <c r="P7" i="3"/>
  <c r="N9" i="3"/>
  <c r="H9" i="3"/>
  <c r="P11" i="3"/>
  <c r="N11" i="3"/>
  <c r="H11" i="3"/>
  <c r="P5" i="3"/>
  <c r="S20" i="11" l="1"/>
  <c r="E30" i="3"/>
  <c r="F28" i="3"/>
  <c r="F6" i="3" s="1"/>
  <c r="I30" i="3"/>
  <c r="J28" i="3"/>
  <c r="G30" i="3"/>
  <c r="M30" i="3"/>
  <c r="N28" i="3"/>
  <c r="K30" i="3"/>
  <c r="K32" i="3"/>
  <c r="O24" i="3"/>
  <c r="D24" i="3" s="1"/>
  <c r="O22" i="3"/>
  <c r="D22" i="3" s="1"/>
  <c r="O17" i="3"/>
  <c r="D17" i="3" s="1"/>
  <c r="O21" i="3"/>
  <c r="D21" i="3" s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3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L36" i="3" l="1"/>
  <c r="L35" i="3"/>
  <c r="S21" i="11"/>
  <c r="H57" i="3"/>
  <c r="H51" i="3"/>
  <c r="H47" i="3"/>
  <c r="H45" i="3"/>
  <c r="H44" i="3"/>
  <c r="H42" i="3"/>
  <c r="H41" i="3"/>
  <c r="H40" i="3"/>
  <c r="H12" i="3"/>
  <c r="H19" i="3"/>
  <c r="H13" i="3"/>
  <c r="H10" i="3"/>
  <c r="H6" i="3"/>
  <c r="H14" i="3"/>
  <c r="H8" i="3"/>
  <c r="H7" i="3"/>
  <c r="J51" i="3"/>
  <c r="J48" i="3"/>
  <c r="J45" i="3"/>
  <c r="J44" i="3"/>
  <c r="J42" i="3"/>
  <c r="J41" i="3"/>
  <c r="J46" i="3"/>
  <c r="J43" i="3"/>
  <c r="J40" i="3"/>
  <c r="J10" i="3"/>
  <c r="J6" i="3"/>
  <c r="J15" i="3"/>
  <c r="J14" i="3"/>
  <c r="J8" i="3"/>
  <c r="J7" i="3"/>
  <c r="J9" i="3"/>
  <c r="J12" i="3"/>
  <c r="J11" i="3"/>
  <c r="F58" i="3"/>
  <c r="O58" i="3" s="1"/>
  <c r="D58" i="3" s="1"/>
  <c r="F56" i="3"/>
  <c r="O56" i="3" s="1"/>
  <c r="D56" i="3" s="1"/>
  <c r="F47" i="3"/>
  <c r="O47" i="3" s="1"/>
  <c r="D47" i="3" s="1"/>
  <c r="F44" i="3"/>
  <c r="O44" i="3" s="1"/>
  <c r="D44" i="3" s="1"/>
  <c r="F53" i="3"/>
  <c r="F46" i="3"/>
  <c r="F43" i="3"/>
  <c r="F40" i="3"/>
  <c r="F41" i="3"/>
  <c r="F13" i="3"/>
  <c r="O13" i="3" s="1"/>
  <c r="D13" i="3" s="1"/>
  <c r="F10" i="3"/>
  <c r="O10" i="3" s="1"/>
  <c r="D10" i="3" s="1"/>
  <c r="F8" i="3"/>
  <c r="F9" i="3"/>
  <c r="O9" i="3" s="1"/>
  <c r="D9" i="3" s="1"/>
  <c r="F20" i="3"/>
  <c r="F18" i="3"/>
  <c r="O18" i="3" s="1"/>
  <c r="D18" i="3" s="1"/>
  <c r="F16" i="3"/>
  <c r="O16" i="3" s="1"/>
  <c r="D16" i="3" s="1"/>
  <c r="F11" i="3"/>
  <c r="O11" i="3" s="1"/>
  <c r="D11" i="3" s="1"/>
  <c r="N14" i="3"/>
  <c r="O14" i="3" s="1"/>
  <c r="D14" i="3" s="1"/>
  <c r="N15" i="3"/>
  <c r="O15" i="3" s="1"/>
  <c r="D15" i="3" s="1"/>
  <c r="N7" i="3"/>
  <c r="O7" i="3" s="1"/>
  <c r="D7" i="3" s="1"/>
  <c r="N8" i="3"/>
  <c r="O8" i="3" s="1"/>
  <c r="D8" i="3" s="1"/>
  <c r="N12" i="3"/>
  <c r="N6" i="3"/>
  <c r="O6" i="3" s="1"/>
  <c r="D6" i="3" s="1"/>
  <c r="N55" i="3"/>
  <c r="N46" i="3"/>
  <c r="O46" i="3" s="1"/>
  <c r="D46" i="3" s="1"/>
  <c r="N48" i="3"/>
  <c r="N43" i="3"/>
  <c r="O43" i="3" s="1"/>
  <c r="D43" i="3" s="1"/>
  <c r="N42" i="3"/>
  <c r="O42" i="3" s="1"/>
  <c r="D42" i="3" s="1"/>
  <c r="N41" i="3"/>
  <c r="N40" i="3"/>
  <c r="O40" i="3" s="1"/>
  <c r="D40" i="3" s="1"/>
  <c r="L54" i="3"/>
  <c r="O54" i="3" s="1"/>
  <c r="D54" i="3" s="1"/>
  <c r="L53" i="3"/>
  <c r="O53" i="3" s="1"/>
  <c r="D53" i="3" s="1"/>
  <c r="L52" i="3"/>
  <c r="O52" i="3" s="1"/>
  <c r="D52" i="3" s="1"/>
  <c r="L48" i="3"/>
  <c r="O48" i="3" s="1"/>
  <c r="D48" i="3" s="1"/>
  <c r="L45" i="3"/>
  <c r="O45" i="3" s="1"/>
  <c r="D45" i="3" s="1"/>
  <c r="L41" i="3"/>
  <c r="AE5" i="1"/>
  <c r="AF5" i="1"/>
  <c r="AG5" i="1"/>
  <c r="AH5" i="1"/>
  <c r="AI5" i="1"/>
  <c r="AD5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6" i="1"/>
  <c r="S22" i="11" l="1"/>
  <c r="I32" i="3"/>
  <c r="G32" i="3"/>
  <c r="O19" i="3"/>
  <c r="D19" i="3" s="1"/>
  <c r="O51" i="3"/>
  <c r="D51" i="3" s="1"/>
  <c r="O41" i="3"/>
  <c r="D41" i="3" s="1"/>
  <c r="E32" i="3"/>
  <c r="O20" i="3"/>
  <c r="D20" i="3" s="1"/>
  <c r="M32" i="3"/>
  <c r="O12" i="3"/>
  <c r="D12" i="3" s="1"/>
  <c r="B23" i="1"/>
  <c r="B14" i="1"/>
  <c r="B15" i="1" s="1"/>
  <c r="B16" i="1" s="1"/>
  <c r="B17" i="1" s="1"/>
  <c r="B18" i="1" s="1"/>
  <c r="B19" i="1" s="1"/>
  <c r="B20" i="1" s="1"/>
  <c r="B21" i="1" s="1"/>
  <c r="B22" i="1" s="1"/>
  <c r="S20" i="1"/>
  <c r="U20" i="1"/>
  <c r="V20" i="1"/>
  <c r="W20" i="1"/>
  <c r="X20" i="1"/>
  <c r="Y20" i="1"/>
  <c r="S21" i="1"/>
  <c r="U21" i="1"/>
  <c r="V21" i="1"/>
  <c r="W21" i="1"/>
  <c r="X21" i="1"/>
  <c r="Y21" i="1"/>
  <c r="S22" i="1"/>
  <c r="U22" i="1"/>
  <c r="V22" i="1"/>
  <c r="W22" i="1"/>
  <c r="X22" i="1"/>
  <c r="Y22" i="1"/>
  <c r="X13" i="1"/>
  <c r="X14" i="1"/>
  <c r="X15" i="1"/>
  <c r="X16" i="1"/>
  <c r="H36" i="3" l="1"/>
  <c r="H35" i="3"/>
  <c r="H38" i="3"/>
  <c r="S23" i="11"/>
  <c r="F37" i="3"/>
  <c r="F57" i="3" s="1"/>
  <c r="F35" i="3"/>
  <c r="F36" i="3"/>
  <c r="F38" i="3"/>
  <c r="F55" i="3"/>
  <c r="F49" i="3"/>
  <c r="H49" i="3"/>
  <c r="F50" i="3"/>
  <c r="O17" i="1"/>
  <c r="D17" i="1" s="1"/>
  <c r="T20" i="1"/>
  <c r="O15" i="1"/>
  <c r="D15" i="1" s="1"/>
  <c r="E21" i="8"/>
  <c r="S25" i="11" l="1"/>
  <c r="S24" i="11"/>
  <c r="H50" i="3"/>
  <c r="J57" i="3"/>
  <c r="H55" i="3"/>
  <c r="J49" i="3"/>
  <c r="T22" i="1"/>
  <c r="T21" i="1"/>
  <c r="BM16" i="8"/>
  <c r="BL16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X16" i="8"/>
  <c r="AX19" i="8" s="1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H19" i="8" s="1"/>
  <c r="Y16" i="8"/>
  <c r="Z16" i="8"/>
  <c r="AA16" i="8"/>
  <c r="AB16" i="8"/>
  <c r="AC16" i="8"/>
  <c r="AD16" i="8"/>
  <c r="AE16" i="8"/>
  <c r="AF16" i="8"/>
  <c r="AG16" i="8"/>
  <c r="S16" i="8"/>
  <c r="T16" i="8"/>
  <c r="U16" i="8"/>
  <c r="V16" i="8"/>
  <c r="W16" i="8"/>
  <c r="X16" i="8"/>
  <c r="R16" i="8"/>
  <c r="R19" i="8" s="1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B19" i="8" s="1"/>
  <c r="BM15" i="8"/>
  <c r="BL15" i="8"/>
  <c r="BK15" i="8"/>
  <c r="BJ15" i="8"/>
  <c r="BJ19" i="8" s="1"/>
  <c r="BI15" i="8"/>
  <c r="BH15" i="8"/>
  <c r="BG15" i="8"/>
  <c r="BF15" i="8"/>
  <c r="BF19" i="8" s="1"/>
  <c r="BE15" i="8"/>
  <c r="BD15" i="8"/>
  <c r="BC15" i="8"/>
  <c r="BB15" i="8"/>
  <c r="BB19" i="8" s="1"/>
  <c r="AW15" i="8"/>
  <c r="AV15" i="8"/>
  <c r="AU15" i="8"/>
  <c r="AT15" i="8"/>
  <c r="AT19" i="8" s="1"/>
  <c r="AS15" i="8"/>
  <c r="AR15" i="8"/>
  <c r="AQ15" i="8"/>
  <c r="AP15" i="8"/>
  <c r="AP19" i="8" s="1"/>
  <c r="AO15" i="8"/>
  <c r="AN15" i="8"/>
  <c r="AM15" i="8"/>
  <c r="AL15" i="8"/>
  <c r="AL19" i="8" s="1"/>
  <c r="AG15" i="8"/>
  <c r="AF15" i="8"/>
  <c r="AE15" i="8"/>
  <c r="AD15" i="8"/>
  <c r="AC15" i="8"/>
  <c r="AB15" i="8"/>
  <c r="AA15" i="8"/>
  <c r="Z15" i="8"/>
  <c r="Y15" i="8"/>
  <c r="X15" i="8"/>
  <c r="W15" i="8"/>
  <c r="V15" i="8"/>
  <c r="V19" i="8" s="1"/>
  <c r="Q15" i="8"/>
  <c r="P15" i="8"/>
  <c r="O15" i="8"/>
  <c r="N15" i="8"/>
  <c r="N19" i="8" s="1"/>
  <c r="M15" i="8"/>
  <c r="L15" i="8"/>
  <c r="K15" i="8"/>
  <c r="J15" i="8"/>
  <c r="J19" i="8" s="1"/>
  <c r="I15" i="8"/>
  <c r="H15" i="8"/>
  <c r="G15" i="8"/>
  <c r="F15" i="8"/>
  <c r="F19" i="8" s="1"/>
  <c r="BM14" i="8"/>
  <c r="BM19" i="8" s="1"/>
  <c r="BL14" i="8"/>
  <c r="BL19" i="8" s="1"/>
  <c r="BK14" i="8"/>
  <c r="BK19" i="8" s="1"/>
  <c r="BI14" i="8"/>
  <c r="BH14" i="8"/>
  <c r="BH19" i="8" s="1"/>
  <c r="BG14" i="8"/>
  <c r="BG19" i="8" s="1"/>
  <c r="BE14" i="8"/>
  <c r="BD14" i="8"/>
  <c r="BC14" i="8"/>
  <c r="BC19" i="8" s="1"/>
  <c r="BA14" i="8"/>
  <c r="BA19" i="8" s="1"/>
  <c r="AZ14" i="8"/>
  <c r="AZ19" i="8" s="1"/>
  <c r="AY14" i="8"/>
  <c r="AY19" i="8" s="1"/>
  <c r="AW14" i="8"/>
  <c r="AW19" i="8" s="1"/>
  <c r="AV14" i="8"/>
  <c r="AV19" i="8" s="1"/>
  <c r="AU14" i="8"/>
  <c r="AU19" i="8" s="1"/>
  <c r="AS14" i="8"/>
  <c r="AR14" i="8"/>
  <c r="AR19" i="8" s="1"/>
  <c r="AQ14" i="8"/>
  <c r="AQ19" i="8" s="1"/>
  <c r="AO14" i="8"/>
  <c r="AN14" i="8"/>
  <c r="AM14" i="8"/>
  <c r="AM19" i="8" s="1"/>
  <c r="AK14" i="8"/>
  <c r="AK19" i="8" s="1"/>
  <c r="AJ14" i="8"/>
  <c r="AJ19" i="8" s="1"/>
  <c r="AI14" i="8"/>
  <c r="AI19" i="8" s="1"/>
  <c r="AG14" i="8"/>
  <c r="AF14" i="8"/>
  <c r="AE14" i="8"/>
  <c r="AE19" i="8" s="1"/>
  <c r="AC14" i="8"/>
  <c r="AB14" i="8"/>
  <c r="AA14" i="8"/>
  <c r="AA19" i="8" s="1"/>
  <c r="Y14" i="8"/>
  <c r="X14" i="8"/>
  <c r="W14" i="8"/>
  <c r="W19" i="8" s="1"/>
  <c r="U14" i="8"/>
  <c r="T14" i="8"/>
  <c r="S14" i="8"/>
  <c r="S19" i="8" s="1"/>
  <c r="Q14" i="8"/>
  <c r="Q19" i="8" s="1"/>
  <c r="P14" i="8"/>
  <c r="P19" i="8" s="1"/>
  <c r="O14" i="8"/>
  <c r="O19" i="8" s="1"/>
  <c r="M14" i="8"/>
  <c r="L14" i="8"/>
  <c r="K14" i="8"/>
  <c r="K19" i="8" s="1"/>
  <c r="I14" i="8"/>
  <c r="H14" i="8"/>
  <c r="G14" i="8"/>
  <c r="G19" i="8" s="1"/>
  <c r="E14" i="8"/>
  <c r="E19" i="8" s="1"/>
  <c r="D14" i="8"/>
  <c r="D19" i="8" s="1"/>
  <c r="C14" i="8"/>
  <c r="C19" i="8" s="1"/>
  <c r="B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C18" i="8"/>
  <c r="H9" i="8"/>
  <c r="AD19" i="8" l="1"/>
  <c r="L19" i="8"/>
  <c r="J55" i="3"/>
  <c r="N57" i="3"/>
  <c r="L57" i="3"/>
  <c r="J50" i="3"/>
  <c r="N49" i="3"/>
  <c r="L49" i="3"/>
  <c r="U19" i="8"/>
  <c r="I19" i="8"/>
  <c r="M19" i="8"/>
  <c r="Y19" i="8"/>
  <c r="AO19" i="8"/>
  <c r="AS19" i="8"/>
  <c r="BE19" i="8"/>
  <c r="BI19" i="8"/>
  <c r="AG19" i="8"/>
  <c r="T19" i="8"/>
  <c r="AC19" i="8"/>
  <c r="H19" i="8"/>
  <c r="X19" i="8"/>
  <c r="AN19" i="8"/>
  <c r="BD19" i="8"/>
  <c r="AF19" i="8"/>
  <c r="AB19" i="8"/>
  <c r="Z19" i="8"/>
  <c r="Y5" i="1"/>
  <c r="X5" i="1"/>
  <c r="W5" i="1"/>
  <c r="V5" i="1"/>
  <c r="U5" i="1"/>
  <c r="X5" i="4"/>
  <c r="W5" i="4"/>
  <c r="V5" i="4"/>
  <c r="U5" i="4"/>
  <c r="T5" i="4"/>
  <c r="X4" i="4"/>
  <c r="W4" i="4"/>
  <c r="V4" i="4"/>
  <c r="U4" i="4"/>
  <c r="T4" i="4"/>
  <c r="X4" i="2"/>
  <c r="W4" i="2"/>
  <c r="V4" i="2"/>
  <c r="U4" i="2"/>
  <c r="T4" i="2"/>
  <c r="X5" i="2"/>
  <c r="W5" i="2"/>
  <c r="V5" i="2"/>
  <c r="U5" i="2"/>
  <c r="T5" i="2"/>
  <c r="O49" i="3" l="1"/>
  <c r="D49" i="3" s="1"/>
  <c r="O57" i="3"/>
  <c r="D57" i="3" s="1"/>
  <c r="N50" i="3"/>
  <c r="L50" i="3"/>
  <c r="O50" i="3" s="1"/>
  <c r="D50" i="3" s="1"/>
  <c r="L55" i="3"/>
  <c r="O55" i="3" s="1"/>
  <c r="D55" i="3" s="1"/>
  <c r="R22" i="5"/>
  <c r="S22" i="5"/>
  <c r="T22" i="5"/>
  <c r="U22" i="5"/>
  <c r="V22" i="5"/>
  <c r="W22" i="5"/>
  <c r="X22" i="5"/>
  <c r="R22" i="4"/>
  <c r="S22" i="4"/>
  <c r="T22" i="4"/>
  <c r="U22" i="4"/>
  <c r="V22" i="4"/>
  <c r="W22" i="4"/>
  <c r="X22" i="4"/>
  <c r="R23" i="4"/>
  <c r="S23" i="4"/>
  <c r="T23" i="4"/>
  <c r="U23" i="4"/>
  <c r="V23" i="4"/>
  <c r="W23" i="4"/>
  <c r="X23" i="4"/>
  <c r="Y23" i="1"/>
  <c r="X23" i="1"/>
  <c r="W23" i="1"/>
  <c r="V23" i="1"/>
  <c r="U23" i="1"/>
  <c r="S23" i="1"/>
  <c r="Y19" i="1"/>
  <c r="X19" i="1"/>
  <c r="W19" i="1"/>
  <c r="V19" i="1"/>
  <c r="U19" i="1"/>
  <c r="S19" i="1"/>
  <c r="Y18" i="1"/>
  <c r="X18" i="1"/>
  <c r="W18" i="1"/>
  <c r="V18" i="1"/>
  <c r="U18" i="1"/>
  <c r="S18" i="1"/>
  <c r="Y17" i="1"/>
  <c r="X17" i="1"/>
  <c r="W17" i="1"/>
  <c r="V17" i="1"/>
  <c r="U17" i="1"/>
  <c r="S17" i="1"/>
  <c r="Y16" i="1"/>
  <c r="W16" i="1"/>
  <c r="V16" i="1"/>
  <c r="U16" i="1"/>
  <c r="S16" i="1"/>
  <c r="Y15" i="1"/>
  <c r="W15" i="1"/>
  <c r="V15" i="1"/>
  <c r="U15" i="1"/>
  <c r="S15" i="1"/>
  <c r="Y14" i="1"/>
  <c r="W14" i="1"/>
  <c r="V14" i="1"/>
  <c r="U14" i="1"/>
  <c r="S14" i="1"/>
  <c r="Y13" i="1"/>
  <c r="W13" i="1"/>
  <c r="V13" i="1"/>
  <c r="U13" i="1"/>
  <c r="S13" i="1"/>
  <c r="Y12" i="1"/>
  <c r="X12" i="1"/>
  <c r="W12" i="1"/>
  <c r="V12" i="1"/>
  <c r="U12" i="1"/>
  <c r="S12" i="1"/>
  <c r="Y11" i="1"/>
  <c r="X11" i="1"/>
  <c r="W11" i="1"/>
  <c r="V11" i="1"/>
  <c r="U11" i="1"/>
  <c r="S11" i="1"/>
  <c r="Y10" i="1"/>
  <c r="X10" i="1"/>
  <c r="W10" i="1"/>
  <c r="V10" i="1"/>
  <c r="U10" i="1"/>
  <c r="S10" i="1"/>
  <c r="Y9" i="1"/>
  <c r="X9" i="1"/>
  <c r="W9" i="1"/>
  <c r="V9" i="1"/>
  <c r="U9" i="1"/>
  <c r="S9" i="1"/>
  <c r="Y8" i="1"/>
  <c r="X8" i="1"/>
  <c r="W8" i="1"/>
  <c r="V8" i="1"/>
  <c r="U8" i="1"/>
  <c r="S8" i="1"/>
  <c r="Y7" i="1"/>
  <c r="X7" i="1"/>
  <c r="W7" i="1"/>
  <c r="V7" i="1"/>
  <c r="U7" i="1"/>
  <c r="T7" i="1"/>
  <c r="S7" i="1"/>
  <c r="Y6" i="1"/>
  <c r="X6" i="1"/>
  <c r="W6" i="1"/>
  <c r="V6" i="1"/>
  <c r="U6" i="1"/>
  <c r="T6" i="1"/>
  <c r="S6" i="1"/>
  <c r="Y4" i="1"/>
  <c r="W4" i="1"/>
  <c r="V4" i="1"/>
  <c r="U4" i="1"/>
  <c r="S4" i="1"/>
  <c r="X17" i="2"/>
  <c r="W17" i="2"/>
  <c r="V17" i="2"/>
  <c r="U17" i="2"/>
  <c r="T17" i="2"/>
  <c r="S17" i="2"/>
  <c r="R17" i="2"/>
  <c r="X16" i="2"/>
  <c r="W16" i="2"/>
  <c r="V16" i="2"/>
  <c r="U16" i="2"/>
  <c r="T16" i="2"/>
  <c r="S16" i="2"/>
  <c r="R16" i="2"/>
  <c r="X15" i="2"/>
  <c r="W15" i="2"/>
  <c r="V15" i="2"/>
  <c r="U15" i="2"/>
  <c r="T15" i="2"/>
  <c r="S15" i="2"/>
  <c r="R15" i="2"/>
  <c r="X14" i="2"/>
  <c r="W14" i="2"/>
  <c r="V14" i="2"/>
  <c r="U14" i="2"/>
  <c r="T14" i="2"/>
  <c r="S14" i="2"/>
  <c r="R14" i="2"/>
  <c r="X13" i="2"/>
  <c r="W13" i="2"/>
  <c r="V13" i="2"/>
  <c r="U13" i="2"/>
  <c r="T13" i="2"/>
  <c r="S13" i="2"/>
  <c r="R13" i="2"/>
  <c r="X12" i="2"/>
  <c r="W12" i="2"/>
  <c r="V12" i="2"/>
  <c r="U12" i="2"/>
  <c r="T12" i="2"/>
  <c r="S12" i="2"/>
  <c r="R12" i="2"/>
  <c r="X11" i="2"/>
  <c r="W11" i="2"/>
  <c r="V11" i="2"/>
  <c r="U11" i="2"/>
  <c r="T11" i="2"/>
  <c r="S11" i="2"/>
  <c r="R11" i="2"/>
  <c r="X10" i="2"/>
  <c r="W10" i="2"/>
  <c r="V10" i="2"/>
  <c r="U10" i="2"/>
  <c r="T10" i="2"/>
  <c r="S10" i="2"/>
  <c r="R10" i="2"/>
  <c r="X9" i="2"/>
  <c r="W9" i="2"/>
  <c r="V9" i="2"/>
  <c r="U9" i="2"/>
  <c r="T9" i="2"/>
  <c r="S9" i="2"/>
  <c r="R9" i="2"/>
  <c r="X8" i="2"/>
  <c r="W8" i="2"/>
  <c r="V8" i="2"/>
  <c r="U8" i="2"/>
  <c r="T8" i="2"/>
  <c r="S8" i="2"/>
  <c r="R8" i="2"/>
  <c r="X7" i="2"/>
  <c r="W7" i="2"/>
  <c r="V7" i="2"/>
  <c r="U7" i="2"/>
  <c r="T7" i="2"/>
  <c r="S7" i="2"/>
  <c r="R7" i="2"/>
  <c r="X6" i="2"/>
  <c r="W6" i="2"/>
  <c r="V6" i="2"/>
  <c r="U6" i="2"/>
  <c r="T6" i="2"/>
  <c r="S6" i="2"/>
  <c r="R6" i="2"/>
  <c r="R4" i="2"/>
  <c r="X21" i="4"/>
  <c r="W21" i="4"/>
  <c r="V21" i="4"/>
  <c r="U21" i="4"/>
  <c r="T21" i="4"/>
  <c r="S21" i="4"/>
  <c r="R21" i="4"/>
  <c r="X20" i="4"/>
  <c r="W20" i="4"/>
  <c r="V20" i="4"/>
  <c r="U20" i="4"/>
  <c r="T20" i="4"/>
  <c r="S20" i="4"/>
  <c r="R20" i="4"/>
  <c r="X19" i="4"/>
  <c r="W19" i="4"/>
  <c r="V19" i="4"/>
  <c r="U19" i="4"/>
  <c r="T19" i="4"/>
  <c r="S19" i="4"/>
  <c r="R19" i="4"/>
  <c r="X18" i="4"/>
  <c r="W18" i="4"/>
  <c r="V18" i="4"/>
  <c r="U18" i="4"/>
  <c r="T18" i="4"/>
  <c r="S18" i="4"/>
  <c r="R18" i="4"/>
  <c r="X17" i="4"/>
  <c r="W17" i="4"/>
  <c r="V17" i="4"/>
  <c r="U17" i="4"/>
  <c r="T17" i="4"/>
  <c r="S17" i="4"/>
  <c r="R17" i="4"/>
  <c r="X16" i="4"/>
  <c r="W16" i="4"/>
  <c r="V16" i="4"/>
  <c r="U16" i="4"/>
  <c r="T16" i="4"/>
  <c r="S16" i="4"/>
  <c r="R16" i="4"/>
  <c r="X15" i="4"/>
  <c r="W15" i="4"/>
  <c r="V15" i="4"/>
  <c r="U15" i="4"/>
  <c r="T15" i="4"/>
  <c r="S15" i="4"/>
  <c r="R15" i="4"/>
  <c r="X14" i="4"/>
  <c r="W14" i="4"/>
  <c r="V14" i="4"/>
  <c r="U14" i="4"/>
  <c r="T14" i="4"/>
  <c r="S14" i="4"/>
  <c r="R14" i="4"/>
  <c r="X13" i="4"/>
  <c r="W13" i="4"/>
  <c r="V13" i="4"/>
  <c r="U13" i="4"/>
  <c r="T13" i="4"/>
  <c r="S13" i="4"/>
  <c r="R13" i="4"/>
  <c r="X12" i="4"/>
  <c r="W12" i="4"/>
  <c r="V12" i="4"/>
  <c r="U12" i="4"/>
  <c r="T12" i="4"/>
  <c r="S12" i="4"/>
  <c r="R12" i="4"/>
  <c r="X11" i="4"/>
  <c r="W11" i="4"/>
  <c r="V11" i="4"/>
  <c r="U11" i="4"/>
  <c r="T11" i="4"/>
  <c r="S11" i="4"/>
  <c r="R11" i="4"/>
  <c r="X10" i="4"/>
  <c r="W10" i="4"/>
  <c r="V10" i="4"/>
  <c r="U10" i="4"/>
  <c r="T10" i="4"/>
  <c r="S10" i="4"/>
  <c r="R10" i="4"/>
  <c r="X9" i="4"/>
  <c r="W9" i="4"/>
  <c r="V9" i="4"/>
  <c r="U9" i="4"/>
  <c r="T9" i="4"/>
  <c r="S9" i="4"/>
  <c r="R9" i="4"/>
  <c r="X8" i="4"/>
  <c r="W8" i="4"/>
  <c r="V8" i="4"/>
  <c r="U8" i="4"/>
  <c r="T8" i="4"/>
  <c r="S8" i="4"/>
  <c r="R8" i="4"/>
  <c r="X7" i="4"/>
  <c r="W7" i="4"/>
  <c r="V7" i="4"/>
  <c r="U7" i="4"/>
  <c r="T7" i="4"/>
  <c r="S7" i="4"/>
  <c r="R7" i="4"/>
  <c r="X6" i="4"/>
  <c r="W6" i="4"/>
  <c r="V6" i="4"/>
  <c r="U6" i="4"/>
  <c r="T6" i="4"/>
  <c r="S6" i="4"/>
  <c r="R6" i="4"/>
  <c r="R4" i="4"/>
  <c r="X21" i="7"/>
  <c r="W21" i="7"/>
  <c r="V21" i="7"/>
  <c r="U21" i="7"/>
  <c r="T21" i="7"/>
  <c r="S21" i="7"/>
  <c r="R21" i="7"/>
  <c r="X20" i="7"/>
  <c r="W20" i="7"/>
  <c r="V20" i="7"/>
  <c r="U20" i="7"/>
  <c r="T20" i="7"/>
  <c r="S20" i="7"/>
  <c r="R20" i="7"/>
  <c r="X19" i="7"/>
  <c r="W19" i="7"/>
  <c r="V19" i="7"/>
  <c r="U19" i="7"/>
  <c r="T19" i="7"/>
  <c r="S19" i="7"/>
  <c r="R19" i="7"/>
  <c r="X18" i="7"/>
  <c r="W18" i="7"/>
  <c r="V18" i="7"/>
  <c r="U18" i="7"/>
  <c r="T18" i="7"/>
  <c r="S18" i="7"/>
  <c r="R18" i="7"/>
  <c r="X17" i="7"/>
  <c r="W17" i="7"/>
  <c r="V17" i="7"/>
  <c r="U17" i="7"/>
  <c r="T17" i="7"/>
  <c r="S17" i="7"/>
  <c r="R17" i="7"/>
  <c r="X16" i="7"/>
  <c r="W16" i="7"/>
  <c r="V16" i="7"/>
  <c r="U16" i="7"/>
  <c r="T16" i="7"/>
  <c r="S16" i="7"/>
  <c r="R16" i="7"/>
  <c r="X15" i="7"/>
  <c r="W15" i="7"/>
  <c r="V15" i="7"/>
  <c r="U15" i="7"/>
  <c r="T15" i="7"/>
  <c r="S15" i="7"/>
  <c r="R15" i="7"/>
  <c r="X14" i="7"/>
  <c r="W14" i="7"/>
  <c r="V14" i="7"/>
  <c r="U14" i="7"/>
  <c r="T14" i="7"/>
  <c r="S14" i="7"/>
  <c r="R14" i="7"/>
  <c r="X13" i="7"/>
  <c r="W13" i="7"/>
  <c r="V13" i="7"/>
  <c r="U13" i="7"/>
  <c r="T13" i="7"/>
  <c r="S13" i="7"/>
  <c r="R13" i="7"/>
  <c r="X12" i="7"/>
  <c r="W12" i="7"/>
  <c r="V12" i="7"/>
  <c r="U12" i="7"/>
  <c r="T12" i="7"/>
  <c r="S12" i="7"/>
  <c r="R12" i="7"/>
  <c r="X11" i="7"/>
  <c r="W11" i="7"/>
  <c r="V11" i="7"/>
  <c r="U11" i="7"/>
  <c r="T11" i="7"/>
  <c r="S11" i="7"/>
  <c r="R11" i="7"/>
  <c r="X10" i="7"/>
  <c r="W10" i="7"/>
  <c r="V10" i="7"/>
  <c r="U10" i="7"/>
  <c r="T10" i="7"/>
  <c r="S10" i="7"/>
  <c r="R10" i="7"/>
  <c r="X9" i="7"/>
  <c r="W9" i="7"/>
  <c r="V9" i="7"/>
  <c r="U9" i="7"/>
  <c r="T9" i="7"/>
  <c r="S9" i="7"/>
  <c r="R9" i="7"/>
  <c r="X8" i="7"/>
  <c r="W8" i="7"/>
  <c r="V8" i="7"/>
  <c r="U8" i="7"/>
  <c r="T8" i="7"/>
  <c r="S8" i="7"/>
  <c r="R8" i="7"/>
  <c r="X7" i="7"/>
  <c r="W7" i="7"/>
  <c r="V7" i="7"/>
  <c r="U7" i="7"/>
  <c r="T7" i="7"/>
  <c r="S7" i="7"/>
  <c r="R7" i="7"/>
  <c r="X6" i="7"/>
  <c r="W6" i="7"/>
  <c r="V6" i="7"/>
  <c r="U6" i="7"/>
  <c r="T6" i="7"/>
  <c r="S6" i="7"/>
  <c r="R6" i="7"/>
  <c r="X4" i="7"/>
  <c r="W4" i="7"/>
  <c r="V4" i="7"/>
  <c r="U4" i="7"/>
  <c r="T4" i="7"/>
  <c r="R4" i="7"/>
  <c r="X21" i="5"/>
  <c r="W21" i="5"/>
  <c r="V21" i="5"/>
  <c r="U21" i="5"/>
  <c r="T21" i="5"/>
  <c r="S21" i="5"/>
  <c r="R21" i="5"/>
  <c r="X20" i="5"/>
  <c r="W20" i="5"/>
  <c r="V20" i="5"/>
  <c r="U20" i="5"/>
  <c r="T20" i="5"/>
  <c r="S20" i="5"/>
  <c r="R20" i="5"/>
  <c r="X19" i="5"/>
  <c r="W19" i="5"/>
  <c r="V19" i="5"/>
  <c r="U19" i="5"/>
  <c r="T19" i="5"/>
  <c r="S19" i="5"/>
  <c r="R19" i="5"/>
  <c r="X18" i="5"/>
  <c r="W18" i="5"/>
  <c r="V18" i="5"/>
  <c r="U18" i="5"/>
  <c r="T18" i="5"/>
  <c r="S18" i="5"/>
  <c r="R18" i="5"/>
  <c r="X17" i="5"/>
  <c r="W17" i="5"/>
  <c r="V17" i="5"/>
  <c r="U17" i="5"/>
  <c r="T17" i="5"/>
  <c r="S17" i="5"/>
  <c r="R17" i="5"/>
  <c r="X16" i="5"/>
  <c r="W16" i="5"/>
  <c r="V16" i="5"/>
  <c r="U16" i="5"/>
  <c r="T16" i="5"/>
  <c r="S16" i="5"/>
  <c r="R16" i="5"/>
  <c r="X15" i="5"/>
  <c r="W15" i="5"/>
  <c r="V15" i="5"/>
  <c r="U15" i="5"/>
  <c r="T15" i="5"/>
  <c r="S15" i="5"/>
  <c r="R15" i="5"/>
  <c r="X14" i="5"/>
  <c r="W14" i="5"/>
  <c r="V14" i="5"/>
  <c r="U14" i="5"/>
  <c r="T14" i="5"/>
  <c r="S14" i="5"/>
  <c r="R14" i="5"/>
  <c r="X13" i="5"/>
  <c r="W13" i="5"/>
  <c r="V13" i="5"/>
  <c r="U13" i="5"/>
  <c r="T13" i="5"/>
  <c r="S13" i="5"/>
  <c r="R13" i="5"/>
  <c r="X12" i="5"/>
  <c r="W12" i="5"/>
  <c r="V12" i="5"/>
  <c r="U12" i="5"/>
  <c r="T12" i="5"/>
  <c r="S12" i="5"/>
  <c r="R12" i="5"/>
  <c r="X11" i="5"/>
  <c r="W11" i="5"/>
  <c r="V11" i="5"/>
  <c r="U11" i="5"/>
  <c r="T11" i="5"/>
  <c r="S11" i="5"/>
  <c r="R11" i="5"/>
  <c r="X10" i="5"/>
  <c r="W10" i="5"/>
  <c r="V10" i="5"/>
  <c r="U10" i="5"/>
  <c r="T10" i="5"/>
  <c r="S10" i="5"/>
  <c r="R10" i="5"/>
  <c r="X9" i="5"/>
  <c r="W9" i="5"/>
  <c r="V9" i="5"/>
  <c r="U9" i="5"/>
  <c r="T9" i="5"/>
  <c r="S9" i="5"/>
  <c r="R9" i="5"/>
  <c r="X8" i="5"/>
  <c r="W8" i="5"/>
  <c r="V8" i="5"/>
  <c r="U8" i="5"/>
  <c r="T8" i="5"/>
  <c r="S8" i="5"/>
  <c r="R8" i="5"/>
  <c r="X7" i="5"/>
  <c r="W7" i="5"/>
  <c r="V7" i="5"/>
  <c r="U7" i="5"/>
  <c r="T7" i="5"/>
  <c r="S7" i="5"/>
  <c r="R7" i="5"/>
  <c r="X6" i="5"/>
  <c r="W6" i="5"/>
  <c r="V6" i="5"/>
  <c r="U6" i="5"/>
  <c r="T6" i="5"/>
  <c r="S6" i="5"/>
  <c r="R6" i="5"/>
  <c r="X4" i="5"/>
  <c r="W4" i="5"/>
  <c r="V4" i="5"/>
  <c r="U4" i="5"/>
  <c r="T4" i="5"/>
  <c r="R4" i="5"/>
  <c r="S7" i="3"/>
  <c r="T7" i="3"/>
  <c r="U7" i="3"/>
  <c r="V7" i="3"/>
  <c r="W7" i="3"/>
  <c r="X7" i="3"/>
  <c r="T8" i="3"/>
  <c r="U8" i="3"/>
  <c r="V8" i="3"/>
  <c r="W8" i="3"/>
  <c r="X8" i="3"/>
  <c r="T9" i="3"/>
  <c r="U9" i="3"/>
  <c r="V9" i="3"/>
  <c r="W9" i="3"/>
  <c r="X9" i="3"/>
  <c r="T10" i="3"/>
  <c r="U10" i="3"/>
  <c r="V10" i="3"/>
  <c r="W10" i="3"/>
  <c r="X10" i="3"/>
  <c r="T11" i="3"/>
  <c r="U11" i="3"/>
  <c r="V11" i="3"/>
  <c r="W11" i="3"/>
  <c r="X11" i="3"/>
  <c r="T12" i="3"/>
  <c r="U12" i="3"/>
  <c r="V12" i="3"/>
  <c r="W12" i="3"/>
  <c r="X12" i="3"/>
  <c r="T13" i="3"/>
  <c r="U13" i="3"/>
  <c r="V13" i="3"/>
  <c r="W13" i="3"/>
  <c r="X13" i="3"/>
  <c r="T14" i="3"/>
  <c r="U14" i="3"/>
  <c r="V14" i="3"/>
  <c r="W14" i="3"/>
  <c r="X14" i="3"/>
  <c r="T15" i="3"/>
  <c r="U15" i="3"/>
  <c r="V15" i="3"/>
  <c r="W15" i="3"/>
  <c r="X15" i="3"/>
  <c r="T16" i="3"/>
  <c r="U16" i="3"/>
  <c r="V16" i="3"/>
  <c r="W16" i="3"/>
  <c r="X16" i="3"/>
  <c r="T17" i="3"/>
  <c r="U17" i="3"/>
  <c r="V17" i="3"/>
  <c r="W17" i="3"/>
  <c r="X17" i="3"/>
  <c r="T18" i="3"/>
  <c r="U18" i="3"/>
  <c r="V18" i="3"/>
  <c r="W18" i="3"/>
  <c r="X18" i="3"/>
  <c r="T19" i="3"/>
  <c r="U19" i="3"/>
  <c r="V19" i="3"/>
  <c r="W19" i="3"/>
  <c r="X19" i="3"/>
  <c r="T20" i="3"/>
  <c r="U20" i="3"/>
  <c r="V20" i="3"/>
  <c r="W20" i="3"/>
  <c r="X20" i="3"/>
  <c r="T22" i="3"/>
  <c r="U22" i="3"/>
  <c r="V22" i="3"/>
  <c r="W22" i="3"/>
  <c r="X22" i="3"/>
  <c r="X6" i="3"/>
  <c r="W6" i="3"/>
  <c r="V6" i="3"/>
  <c r="U6" i="3"/>
  <c r="S6" i="3"/>
  <c r="M25" i="1"/>
  <c r="K25" i="1"/>
  <c r="I25" i="1"/>
  <c r="G25" i="1"/>
  <c r="E25" i="1"/>
  <c r="AI24" i="1" l="1"/>
  <c r="AI26" i="1"/>
  <c r="AI9" i="1"/>
  <c r="AD7" i="1"/>
  <c r="AF7" i="1"/>
  <c r="AH7" i="1"/>
  <c r="AE8" i="1"/>
  <c r="AG8" i="1"/>
  <c r="AD9" i="1"/>
  <c r="AF9" i="1"/>
  <c r="AH9" i="1"/>
  <c r="AE10" i="1"/>
  <c r="AG10" i="1"/>
  <c r="AI10" i="1"/>
  <c r="AE11" i="1"/>
  <c r="AG11" i="1"/>
  <c r="AD12" i="1"/>
  <c r="AF12" i="1"/>
  <c r="AH12" i="1"/>
  <c r="AD13" i="1"/>
  <c r="AF13" i="1"/>
  <c r="AH13" i="1"/>
  <c r="AD14" i="1"/>
  <c r="AF14" i="1"/>
  <c r="AH14" i="1"/>
  <c r="AD15" i="1"/>
  <c r="AF15" i="1"/>
  <c r="AH15" i="1"/>
  <c r="AD16" i="1"/>
  <c r="AF16" i="1"/>
  <c r="AH16" i="1"/>
  <c r="AD17" i="1"/>
  <c r="AF17" i="1"/>
  <c r="AH17" i="1"/>
  <c r="AD18" i="1"/>
  <c r="AF18" i="1"/>
  <c r="AH18" i="1"/>
  <c r="AD19" i="1"/>
  <c r="AF19" i="1"/>
  <c r="AH19" i="1"/>
  <c r="AD20" i="1"/>
  <c r="AF20" i="1"/>
  <c r="AH20" i="1"/>
  <c r="AD21" i="1"/>
  <c r="AF21" i="1"/>
  <c r="AH21" i="1"/>
  <c r="AD22" i="1"/>
  <c r="AF22" i="1"/>
  <c r="AH22" i="1"/>
  <c r="AD23" i="1"/>
  <c r="AF23" i="1"/>
  <c r="AH23" i="1"/>
  <c r="AE24" i="1"/>
  <c r="AG24" i="1"/>
  <c r="AD25" i="1"/>
  <c r="AF25" i="1"/>
  <c r="AH25" i="1"/>
  <c r="AE26" i="1"/>
  <c r="AG26" i="1"/>
  <c r="AD27" i="1"/>
  <c r="AF27" i="1"/>
  <c r="AH27" i="1"/>
  <c r="AD28" i="1"/>
  <c r="AF28" i="1"/>
  <c r="AH28" i="1"/>
  <c r="AD29" i="1"/>
  <c r="AF29" i="1"/>
  <c r="AH29" i="1"/>
  <c r="AD30" i="1"/>
  <c r="AF30" i="1"/>
  <c r="AH30" i="1"/>
  <c r="AE7" i="1"/>
  <c r="AG7" i="1"/>
  <c r="AD8" i="1"/>
  <c r="AF8" i="1"/>
  <c r="AH8" i="1"/>
  <c r="AE9" i="1"/>
  <c r="AG9" i="1"/>
  <c r="AD10" i="1"/>
  <c r="AF10" i="1"/>
  <c r="AH10" i="1"/>
  <c r="AD11" i="1"/>
  <c r="AF11" i="1"/>
  <c r="AH11" i="1"/>
  <c r="AE12" i="1"/>
  <c r="AG12" i="1"/>
  <c r="AI12" i="1"/>
  <c r="AE13" i="1"/>
  <c r="AG13" i="1"/>
  <c r="AI13" i="1"/>
  <c r="AE14" i="1"/>
  <c r="AG14" i="1"/>
  <c r="AI14" i="1"/>
  <c r="AE15" i="1"/>
  <c r="AG15" i="1"/>
  <c r="AI15" i="1"/>
  <c r="AE16" i="1"/>
  <c r="AG16" i="1"/>
  <c r="AI16" i="1"/>
  <c r="AE17" i="1"/>
  <c r="AG17" i="1"/>
  <c r="AI17" i="1"/>
  <c r="AE18" i="1"/>
  <c r="AG18" i="1"/>
  <c r="AI18" i="1"/>
  <c r="AE19" i="1"/>
  <c r="AG19" i="1"/>
  <c r="AI19" i="1"/>
  <c r="AE20" i="1"/>
  <c r="AG20" i="1"/>
  <c r="AI20" i="1"/>
  <c r="AE21" i="1"/>
  <c r="AG21" i="1"/>
  <c r="AI21" i="1"/>
  <c r="AE22" i="1"/>
  <c r="AG22" i="1"/>
  <c r="AI22" i="1"/>
  <c r="AE23" i="1"/>
  <c r="AG23" i="1"/>
  <c r="AD24" i="1"/>
  <c r="AF24" i="1"/>
  <c r="AH24" i="1"/>
  <c r="AE25" i="1"/>
  <c r="AG25" i="1"/>
  <c r="AD26" i="1"/>
  <c r="AF26" i="1"/>
  <c r="AH26" i="1"/>
  <c r="AE27" i="1"/>
  <c r="AG27" i="1"/>
  <c r="AI27" i="1"/>
  <c r="AE28" i="1"/>
  <c r="AG28" i="1"/>
  <c r="AI28" i="1"/>
  <c r="AE29" i="1"/>
  <c r="AG29" i="1"/>
  <c r="AI29" i="1"/>
  <c r="AE30" i="1"/>
  <c r="AG30" i="1"/>
  <c r="AI30" i="1"/>
  <c r="AI6" i="1"/>
  <c r="AG6" i="1"/>
  <c r="AE6" i="1"/>
  <c r="AH6" i="1"/>
  <c r="AF6" i="1"/>
  <c r="AD6" i="1"/>
  <c r="AI7" i="1"/>
  <c r="AI8" i="1"/>
  <c r="AI11" i="1"/>
  <c r="AI25" i="1"/>
  <c r="AI23" i="1"/>
  <c r="B9" i="2"/>
  <c r="B10" i="2" s="1"/>
  <c r="B11" i="2" s="1"/>
  <c r="B12" i="2" s="1"/>
  <c r="B13" i="2" s="1"/>
  <c r="B14" i="2" s="1"/>
  <c r="B15" i="2" s="1"/>
  <c r="B16" i="2" s="1"/>
  <c r="M22" i="2"/>
  <c r="K22" i="2"/>
  <c r="I22" i="2"/>
  <c r="G22" i="2"/>
  <c r="E22" i="2"/>
  <c r="B21" i="4"/>
  <c r="B22" i="4" s="1"/>
  <c r="N21" i="4"/>
  <c r="L21" i="4"/>
  <c r="J21" i="4"/>
  <c r="H21" i="4"/>
  <c r="F21" i="4"/>
  <c r="N22" i="4"/>
  <c r="L22" i="4"/>
  <c r="J22" i="4"/>
  <c r="H22" i="4"/>
  <c r="F22" i="4"/>
  <c r="M25" i="4"/>
  <c r="M29" i="4" s="1"/>
  <c r="K25" i="4"/>
  <c r="K29" i="4" s="1"/>
  <c r="I25" i="4"/>
  <c r="G25" i="4"/>
  <c r="E25" i="4"/>
  <c r="M23" i="7"/>
  <c r="M27" i="7" s="1"/>
  <c r="K23" i="7"/>
  <c r="K27" i="7" s="1"/>
  <c r="I23" i="7"/>
  <c r="I27" i="7" s="1"/>
  <c r="G23" i="7"/>
  <c r="E23" i="7"/>
  <c r="E27" i="7" s="1"/>
  <c r="M28" i="1"/>
  <c r="K28" i="1"/>
  <c r="I28" i="1"/>
  <c r="G28" i="1"/>
  <c r="E28" i="1"/>
  <c r="M28" i="4"/>
  <c r="K28" i="4"/>
  <c r="I28" i="4"/>
  <c r="G28" i="4"/>
  <c r="E28" i="4"/>
  <c r="M28" i="5"/>
  <c r="K28" i="5"/>
  <c r="E28" i="5"/>
  <c r="M27" i="5"/>
  <c r="K27" i="5"/>
  <c r="I27" i="5"/>
  <c r="G27" i="5"/>
  <c r="E27" i="5"/>
  <c r="M26" i="7"/>
  <c r="K26" i="7"/>
  <c r="I26" i="7"/>
  <c r="G26" i="7"/>
  <c r="E26" i="7"/>
  <c r="O21" i="4" l="1"/>
  <c r="D21" i="4" s="1"/>
  <c r="O22" i="4"/>
  <c r="D22" i="4" s="1"/>
  <c r="G27" i="7"/>
  <c r="N11" i="7"/>
  <c r="L11" i="7"/>
  <c r="J11" i="7"/>
  <c r="H11" i="7"/>
  <c r="F11" i="7"/>
  <c r="N21" i="7"/>
  <c r="L21" i="7"/>
  <c r="J21" i="7"/>
  <c r="H21" i="7"/>
  <c r="F21" i="7"/>
  <c r="N10" i="7"/>
  <c r="L10" i="7"/>
  <c r="J10" i="7"/>
  <c r="H10" i="7"/>
  <c r="F10" i="7"/>
  <c r="O10" i="7" s="1"/>
  <c r="D10" i="7" s="1"/>
  <c r="N6" i="7"/>
  <c r="L6" i="7"/>
  <c r="J6" i="7"/>
  <c r="H6" i="7"/>
  <c r="F6" i="7"/>
  <c r="N20" i="7"/>
  <c r="L20" i="7"/>
  <c r="J20" i="7"/>
  <c r="H20" i="7"/>
  <c r="F20" i="7"/>
  <c r="O20" i="7" s="1"/>
  <c r="D20" i="7" s="1"/>
  <c r="N12" i="7"/>
  <c r="L12" i="7"/>
  <c r="J12" i="7"/>
  <c r="H12" i="7"/>
  <c r="F12" i="7"/>
  <c r="N19" i="7"/>
  <c r="L19" i="7"/>
  <c r="J19" i="7"/>
  <c r="H19" i="7"/>
  <c r="F19" i="7"/>
  <c r="O19" i="7" s="1"/>
  <c r="D19" i="7" s="1"/>
  <c r="N13" i="7"/>
  <c r="L13" i="7"/>
  <c r="J13" i="7"/>
  <c r="H13" i="7"/>
  <c r="F13" i="7"/>
  <c r="N16" i="7"/>
  <c r="L16" i="7"/>
  <c r="J16" i="7"/>
  <c r="H16" i="7"/>
  <c r="F16" i="7"/>
  <c r="O16" i="7" s="1"/>
  <c r="D16" i="7" s="1"/>
  <c r="N15" i="7"/>
  <c r="L15" i="7"/>
  <c r="J15" i="7"/>
  <c r="H15" i="7"/>
  <c r="F15" i="7"/>
  <c r="N18" i="7"/>
  <c r="L18" i="7"/>
  <c r="J18" i="7"/>
  <c r="H18" i="7"/>
  <c r="F18" i="7"/>
  <c r="O18" i="7" s="1"/>
  <c r="D18" i="7" s="1"/>
  <c r="N14" i="7"/>
  <c r="L14" i="7"/>
  <c r="J14" i="7"/>
  <c r="H14" i="7"/>
  <c r="F14" i="7"/>
  <c r="N8" i="7"/>
  <c r="L8" i="7"/>
  <c r="J8" i="7"/>
  <c r="H8" i="7"/>
  <c r="F8" i="7"/>
  <c r="O8" i="7" s="1"/>
  <c r="D8" i="7" s="1"/>
  <c r="N17" i="7"/>
  <c r="L17" i="7"/>
  <c r="J17" i="7"/>
  <c r="H17" i="7"/>
  <c r="F17" i="7"/>
  <c r="N9" i="7"/>
  <c r="L9" i="7"/>
  <c r="J9" i="7"/>
  <c r="H9" i="7"/>
  <c r="F9" i="7"/>
  <c r="O9" i="7" s="1"/>
  <c r="D9" i="7" s="1"/>
  <c r="N7" i="7"/>
  <c r="L7" i="7"/>
  <c r="J7" i="7"/>
  <c r="H7" i="7"/>
  <c r="F7" i="7"/>
  <c r="N2" i="7"/>
  <c r="N15" i="5"/>
  <c r="L15" i="5"/>
  <c r="J15" i="5"/>
  <c r="H15" i="5"/>
  <c r="F15" i="5"/>
  <c r="F16" i="5"/>
  <c r="H16" i="5"/>
  <c r="J16" i="5"/>
  <c r="L16" i="5"/>
  <c r="N16" i="5"/>
  <c r="O15" i="5" l="1"/>
  <c r="D15" i="5" s="1"/>
  <c r="O7" i="7"/>
  <c r="D7" i="7" s="1"/>
  <c r="O11" i="7"/>
  <c r="D11" i="7" s="1"/>
  <c r="O17" i="7"/>
  <c r="D17" i="7" s="1"/>
  <c r="O14" i="7"/>
  <c r="D14" i="7" s="1"/>
  <c r="O15" i="7"/>
  <c r="D15" i="7" s="1"/>
  <c r="O13" i="7"/>
  <c r="D13" i="7" s="1"/>
  <c r="O12" i="7"/>
  <c r="D12" i="7" s="1"/>
  <c r="O6" i="7"/>
  <c r="D6" i="7" s="1"/>
  <c r="O21" i="7"/>
  <c r="D21" i="7" s="1"/>
  <c r="O16" i="5"/>
  <c r="D16" i="5" s="1"/>
  <c r="M29" i="1"/>
  <c r="K29" i="1"/>
  <c r="I29" i="1"/>
  <c r="G29" i="1"/>
  <c r="E29" i="1"/>
  <c r="O23" i="1"/>
  <c r="D23" i="1" s="1"/>
  <c r="O18" i="1"/>
  <c r="D18" i="1" s="1"/>
  <c r="O22" i="1"/>
  <c r="D22" i="1" s="1"/>
  <c r="O20" i="1"/>
  <c r="D20" i="1" s="1"/>
  <c r="O12" i="1"/>
  <c r="D12" i="1" s="1"/>
  <c r="O10" i="1"/>
  <c r="D10" i="1" s="1"/>
  <c r="O7" i="1"/>
  <c r="D7" i="1" s="1"/>
  <c r="O9" i="1"/>
  <c r="D9" i="1" s="1"/>
  <c r="B7" i="1"/>
  <c r="B8" i="1" s="1"/>
  <c r="O8" i="1"/>
  <c r="D8" i="1" s="1"/>
  <c r="N2" i="1"/>
  <c r="M19" i="2"/>
  <c r="M23" i="2" s="1"/>
  <c r="K19" i="2"/>
  <c r="K23" i="2" s="1"/>
  <c r="I19" i="2"/>
  <c r="I23" i="2" s="1"/>
  <c r="G19" i="2"/>
  <c r="G23" i="2" s="1"/>
  <c r="E19" i="2"/>
  <c r="E23" i="2" s="1"/>
  <c r="N6" i="2"/>
  <c r="L6" i="2"/>
  <c r="J6" i="2"/>
  <c r="H6" i="2"/>
  <c r="F6" i="2"/>
  <c r="N12" i="2"/>
  <c r="L12" i="2"/>
  <c r="J12" i="2"/>
  <c r="H12" i="2"/>
  <c r="F12" i="2"/>
  <c r="N10" i="2"/>
  <c r="L10" i="2"/>
  <c r="J10" i="2"/>
  <c r="H10" i="2"/>
  <c r="F10" i="2"/>
  <c r="N15" i="2"/>
  <c r="L15" i="2"/>
  <c r="J15" i="2"/>
  <c r="H15" i="2"/>
  <c r="F15" i="2"/>
  <c r="N17" i="2"/>
  <c r="L17" i="2"/>
  <c r="J17" i="2"/>
  <c r="H17" i="2"/>
  <c r="F17" i="2"/>
  <c r="N9" i="2"/>
  <c r="L9" i="2"/>
  <c r="J9" i="2"/>
  <c r="H9" i="2"/>
  <c r="F9" i="2"/>
  <c r="N11" i="2"/>
  <c r="L11" i="2"/>
  <c r="J11" i="2"/>
  <c r="H11" i="2"/>
  <c r="F11" i="2"/>
  <c r="N16" i="2"/>
  <c r="L16" i="2"/>
  <c r="J16" i="2"/>
  <c r="H16" i="2"/>
  <c r="F16" i="2"/>
  <c r="N7" i="2"/>
  <c r="L7" i="2"/>
  <c r="J7" i="2"/>
  <c r="H7" i="2"/>
  <c r="F7" i="2"/>
  <c r="N14" i="2"/>
  <c r="L14" i="2"/>
  <c r="J14" i="2"/>
  <c r="H14" i="2"/>
  <c r="F14" i="2"/>
  <c r="N8" i="2"/>
  <c r="L8" i="2"/>
  <c r="J8" i="2"/>
  <c r="H8" i="2"/>
  <c r="F8" i="2"/>
  <c r="B7" i="2"/>
  <c r="B8" i="2" s="1"/>
  <c r="B17" i="2" s="1"/>
  <c r="N13" i="2"/>
  <c r="L13" i="2"/>
  <c r="J13" i="2"/>
  <c r="H13" i="2"/>
  <c r="F13" i="2"/>
  <c r="N2" i="2"/>
  <c r="I29" i="4"/>
  <c r="G29" i="4"/>
  <c r="E29" i="4"/>
  <c r="N19" i="4"/>
  <c r="L19" i="4"/>
  <c r="J19" i="4"/>
  <c r="H19" i="4"/>
  <c r="F19" i="4"/>
  <c r="O19" i="4" s="1"/>
  <c r="D19" i="4" s="1"/>
  <c r="N14" i="4"/>
  <c r="L14" i="4"/>
  <c r="J14" i="4"/>
  <c r="H14" i="4"/>
  <c r="F14" i="4"/>
  <c r="N15" i="4"/>
  <c r="L15" i="4"/>
  <c r="J15" i="4"/>
  <c r="H15" i="4"/>
  <c r="F15" i="4"/>
  <c r="O15" i="4" s="1"/>
  <c r="D15" i="4" s="1"/>
  <c r="N13" i="4"/>
  <c r="L13" i="4"/>
  <c r="J13" i="4"/>
  <c r="H13" i="4"/>
  <c r="F13" i="4"/>
  <c r="N9" i="4"/>
  <c r="L9" i="4"/>
  <c r="J9" i="4"/>
  <c r="H9" i="4"/>
  <c r="F9" i="4"/>
  <c r="O9" i="4" s="1"/>
  <c r="D9" i="4" s="1"/>
  <c r="N17" i="4"/>
  <c r="L17" i="4"/>
  <c r="J17" i="4"/>
  <c r="H17" i="4"/>
  <c r="F17" i="4"/>
  <c r="N8" i="4"/>
  <c r="L8" i="4"/>
  <c r="J8" i="4"/>
  <c r="H8" i="4"/>
  <c r="F8" i="4"/>
  <c r="O8" i="4" s="1"/>
  <c r="D8" i="4" s="1"/>
  <c r="N18" i="4"/>
  <c r="L18" i="4"/>
  <c r="J18" i="4"/>
  <c r="H18" i="4"/>
  <c r="F18" i="4"/>
  <c r="N7" i="4"/>
  <c r="L7" i="4"/>
  <c r="J7" i="4"/>
  <c r="H7" i="4"/>
  <c r="F7" i="4"/>
  <c r="O7" i="4" s="1"/>
  <c r="D7" i="4" s="1"/>
  <c r="N11" i="4"/>
  <c r="L11" i="4"/>
  <c r="J11" i="4"/>
  <c r="H11" i="4"/>
  <c r="F11" i="4"/>
  <c r="N20" i="4"/>
  <c r="L20" i="4"/>
  <c r="J20" i="4"/>
  <c r="H20" i="4"/>
  <c r="F20" i="4"/>
  <c r="O20" i="4" s="1"/>
  <c r="D20" i="4" s="1"/>
  <c r="N16" i="4"/>
  <c r="L16" i="4"/>
  <c r="J16" i="4"/>
  <c r="H16" i="4"/>
  <c r="F16" i="4"/>
  <c r="N10" i="4"/>
  <c r="L10" i="4"/>
  <c r="J10" i="4"/>
  <c r="H10" i="4"/>
  <c r="F10" i="4"/>
  <c r="O10" i="4" s="1"/>
  <c r="D10" i="4" s="1"/>
  <c r="N23" i="4"/>
  <c r="L23" i="4"/>
  <c r="J23" i="4"/>
  <c r="H23" i="4"/>
  <c r="F23" i="4"/>
  <c r="N12" i="4"/>
  <c r="L12" i="4"/>
  <c r="J12" i="4"/>
  <c r="H12" i="4"/>
  <c r="F12" i="4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N6" i="4"/>
  <c r="L6" i="4"/>
  <c r="J6" i="4"/>
  <c r="H6" i="4"/>
  <c r="F6" i="4"/>
  <c r="O6" i="4" s="1"/>
  <c r="D6" i="4" s="1"/>
  <c r="N2" i="4"/>
  <c r="M24" i="5"/>
  <c r="K24" i="5"/>
  <c r="I24" i="5"/>
  <c r="I28" i="5" s="1"/>
  <c r="G24" i="5"/>
  <c r="G28" i="5" s="1"/>
  <c r="E24" i="5"/>
  <c r="N22" i="5"/>
  <c r="L22" i="5"/>
  <c r="J22" i="5"/>
  <c r="H22" i="5"/>
  <c r="F22" i="5"/>
  <c r="N21" i="5"/>
  <c r="L21" i="5"/>
  <c r="J21" i="5"/>
  <c r="H21" i="5"/>
  <c r="F21" i="5"/>
  <c r="N20" i="5"/>
  <c r="L20" i="5"/>
  <c r="J20" i="5"/>
  <c r="H20" i="5"/>
  <c r="F20" i="5"/>
  <c r="N19" i="5"/>
  <c r="L19" i="5"/>
  <c r="J19" i="5"/>
  <c r="H19" i="5"/>
  <c r="F19" i="5"/>
  <c r="N18" i="5"/>
  <c r="L18" i="5"/>
  <c r="J18" i="5"/>
  <c r="H18" i="5"/>
  <c r="F18" i="5"/>
  <c r="N17" i="5"/>
  <c r="L17" i="5"/>
  <c r="J17" i="5"/>
  <c r="H17" i="5"/>
  <c r="F17" i="5"/>
  <c r="N14" i="5"/>
  <c r="L14" i="5"/>
  <c r="J14" i="5"/>
  <c r="H14" i="5"/>
  <c r="F14" i="5"/>
  <c r="N13" i="5"/>
  <c r="L13" i="5"/>
  <c r="J13" i="5"/>
  <c r="H13" i="5"/>
  <c r="F13" i="5"/>
  <c r="N12" i="5"/>
  <c r="L12" i="5"/>
  <c r="J12" i="5"/>
  <c r="H12" i="5"/>
  <c r="F12" i="5"/>
  <c r="N11" i="5"/>
  <c r="L11" i="5"/>
  <c r="J11" i="5"/>
  <c r="H11" i="5"/>
  <c r="F11" i="5"/>
  <c r="N10" i="5"/>
  <c r="L10" i="5"/>
  <c r="J10" i="5"/>
  <c r="H10" i="5"/>
  <c r="F10" i="5"/>
  <c r="N9" i="5"/>
  <c r="L9" i="5"/>
  <c r="J9" i="5"/>
  <c r="H9" i="5"/>
  <c r="F9" i="5"/>
  <c r="N8" i="5"/>
  <c r="L8" i="5"/>
  <c r="J8" i="5"/>
  <c r="H8" i="5"/>
  <c r="F8" i="5"/>
  <c r="N7" i="5"/>
  <c r="L7" i="5"/>
  <c r="J7" i="5"/>
  <c r="H7" i="5"/>
  <c r="F7" i="5"/>
  <c r="B7" i="5"/>
  <c r="B8" i="5" s="1"/>
  <c r="B9" i="5" s="1"/>
  <c r="B10" i="5" s="1"/>
  <c r="N6" i="5"/>
  <c r="L6" i="5"/>
  <c r="J6" i="5"/>
  <c r="H6" i="5"/>
  <c r="F6" i="5"/>
  <c r="N2" i="5"/>
  <c r="B9" i="1" l="1"/>
  <c r="T8" i="1"/>
  <c r="O6" i="1"/>
  <c r="D6" i="1" s="1"/>
  <c r="O13" i="1"/>
  <c r="D13" i="1" s="1"/>
  <c r="O16" i="1"/>
  <c r="D16" i="1" s="1"/>
  <c r="O11" i="1"/>
  <c r="D11" i="1" s="1"/>
  <c r="O21" i="1"/>
  <c r="D21" i="1" s="1"/>
  <c r="O14" i="1"/>
  <c r="D14" i="1" s="1"/>
  <c r="O19" i="1"/>
  <c r="D19" i="1" s="1"/>
  <c r="O14" i="2"/>
  <c r="D14" i="2" s="1"/>
  <c r="O9" i="2"/>
  <c r="D9" i="2" s="1"/>
  <c r="O7" i="2"/>
  <c r="D7" i="2" s="1"/>
  <c r="O12" i="2"/>
  <c r="D12" i="2" s="1"/>
  <c r="O15" i="2"/>
  <c r="D15" i="2" s="1"/>
  <c r="O16" i="2"/>
  <c r="D16" i="2" s="1"/>
  <c r="O13" i="2"/>
  <c r="D13" i="2" s="1"/>
  <c r="O8" i="2"/>
  <c r="D8" i="2" s="1"/>
  <c r="O11" i="2"/>
  <c r="D11" i="2" s="1"/>
  <c r="O17" i="2"/>
  <c r="D17" i="2" s="1"/>
  <c r="O10" i="2"/>
  <c r="D10" i="2" s="1"/>
  <c r="O6" i="2"/>
  <c r="D6" i="2" s="1"/>
  <c r="B20" i="4"/>
  <c r="B23" i="4" s="1"/>
  <c r="O12" i="4"/>
  <c r="D12" i="4" s="1"/>
  <c r="O23" i="4"/>
  <c r="D23" i="4" s="1"/>
  <c r="O16" i="4"/>
  <c r="D16" i="4" s="1"/>
  <c r="O11" i="4"/>
  <c r="D11" i="4" s="1"/>
  <c r="O18" i="4"/>
  <c r="D18" i="4" s="1"/>
  <c r="O17" i="4"/>
  <c r="D17" i="4" s="1"/>
  <c r="O13" i="4"/>
  <c r="D13" i="4" s="1"/>
  <c r="O14" i="4"/>
  <c r="D14" i="4" s="1"/>
  <c r="B11" i="5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O8" i="5"/>
  <c r="D8" i="5" s="1"/>
  <c r="O10" i="5"/>
  <c r="D10" i="5" s="1"/>
  <c r="O12" i="5"/>
  <c r="D12" i="5" s="1"/>
  <c r="O14" i="5"/>
  <c r="D14" i="5" s="1"/>
  <c r="O18" i="5"/>
  <c r="D18" i="5" s="1"/>
  <c r="O20" i="5"/>
  <c r="D20" i="5" s="1"/>
  <c r="O22" i="5"/>
  <c r="D22" i="5" s="1"/>
  <c r="O6" i="5"/>
  <c r="D6" i="5" s="1"/>
  <c r="O7" i="5"/>
  <c r="D7" i="5" s="1"/>
  <c r="O9" i="5"/>
  <c r="D9" i="5" s="1"/>
  <c r="O11" i="5"/>
  <c r="D11" i="5" s="1"/>
  <c r="O13" i="5"/>
  <c r="D13" i="5" s="1"/>
  <c r="O17" i="5"/>
  <c r="D17" i="5" s="1"/>
  <c r="O19" i="5"/>
  <c r="D19" i="5" s="1"/>
  <c r="O21" i="5"/>
  <c r="D21" i="5" s="1"/>
  <c r="B10" i="1" l="1"/>
  <c r="T9" i="1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11" i="1" l="1"/>
  <c r="T10" i="1"/>
  <c r="B12" i="1" l="1"/>
  <c r="T11" i="1"/>
  <c r="B13" i="1" l="1"/>
  <c r="T12" i="1"/>
  <c r="T13" i="1" l="1"/>
  <c r="T14" i="1" l="1"/>
  <c r="T15" i="1" l="1"/>
  <c r="T16" i="1" l="1"/>
  <c r="T17" i="1" l="1"/>
  <c r="T18" i="1" l="1"/>
  <c r="T19" i="1" l="1"/>
  <c r="T23" i="1" l="1"/>
  <c r="B8" i="3" l="1"/>
  <c r="B9" i="3" s="1"/>
  <c r="S8" i="3" l="1"/>
  <c r="B10" i="3"/>
  <c r="S9" i="3"/>
  <c r="B11" i="3" l="1"/>
  <c r="S10" i="3"/>
  <c r="B12" i="3" l="1"/>
  <c r="S11" i="3"/>
  <c r="B13" i="3" l="1"/>
  <c r="S12" i="3"/>
  <c r="S13" i="3" l="1"/>
  <c r="B14" i="3"/>
  <c r="B15" i="3" l="1"/>
  <c r="S14" i="3"/>
  <c r="S15" i="3" l="1"/>
  <c r="B16" i="3"/>
  <c r="B17" i="3" l="1"/>
  <c r="S16" i="3"/>
  <c r="B18" i="3" l="1"/>
  <c r="S17" i="3"/>
  <c r="B19" i="3" l="1"/>
  <c r="S18" i="3"/>
  <c r="B20" i="3" l="1"/>
  <c r="S19" i="3"/>
  <c r="B21" i="3" l="1"/>
  <c r="S20" i="3"/>
  <c r="B22" i="3" l="1"/>
  <c r="S21" i="3"/>
  <c r="B23" i="3" l="1"/>
  <c r="S22" i="3"/>
  <c r="B24" i="3" l="1"/>
  <c r="S24" i="3" s="1"/>
  <c r="S23" i="3"/>
</calcChain>
</file>

<file path=xl/sharedStrings.xml><?xml version="1.0" encoding="utf-8"?>
<sst xmlns="http://schemas.openxmlformats.org/spreadsheetml/2006/main" count="1066" uniqueCount="252">
  <si>
    <t>Gazette Cup 4 miles</t>
  </si>
  <si>
    <t>Alec Potton 7 miles</t>
  </si>
  <si>
    <t>Christmas Cup 5 km</t>
  </si>
  <si>
    <t>SWC Open 10 km</t>
  </si>
  <si>
    <t>SWC Track 3 km</t>
  </si>
  <si>
    <t>Total Points</t>
  </si>
  <si>
    <t>Rank</t>
  </si>
  <si>
    <t>Albury Cup</t>
  </si>
  <si>
    <t>Dave Delaney</t>
  </si>
  <si>
    <t>Ian Statter</t>
  </si>
  <si>
    <t>Dan Maskell</t>
  </si>
  <si>
    <t>Malcolm Martin</t>
  </si>
  <si>
    <t>Kathy Crilley</t>
  </si>
  <si>
    <t>David Hoben</t>
  </si>
  <si>
    <t>Mick Harran</t>
  </si>
  <si>
    <t>Mark Easton</t>
  </si>
  <si>
    <t>Kevin Burnett</t>
  </si>
  <si>
    <t>Angela Martin</t>
  </si>
  <si>
    <t>Nolan Simmons</t>
  </si>
  <si>
    <t>David Crane</t>
  </si>
  <si>
    <t>Paul King</t>
  </si>
  <si>
    <t>Chris Flint</t>
  </si>
  <si>
    <t>Peter Crane</t>
  </si>
  <si>
    <t>Shaun Lightman</t>
  </si>
  <si>
    <t>after 3</t>
  </si>
  <si>
    <t>SWC Number Out</t>
  </si>
  <si>
    <t xml:space="preserve">As at: </t>
  </si>
  <si>
    <t xml:space="preserve">  06/10/13</t>
  </si>
  <si>
    <t xml:space="preserve">  25/6/14</t>
  </si>
  <si>
    <t xml:space="preserve">  March 14</t>
  </si>
  <si>
    <t>Albury Points Best 4 from 5</t>
  </si>
  <si>
    <t xml:space="preserve">  2013/14</t>
  </si>
  <si>
    <t>Name    -  date&gt;</t>
  </si>
  <si>
    <t>Event &gt;</t>
  </si>
  <si>
    <t>ALBURY CUP RESULTS 2009/10</t>
  </si>
  <si>
    <t>Trevor Sliwerski</t>
  </si>
  <si>
    <t>Peter Hannell</t>
  </si>
  <si>
    <t>Bernard Imber</t>
  </si>
  <si>
    <t>Andrew Statter</t>
  </si>
  <si>
    <t>Stephen Crane</t>
  </si>
  <si>
    <t>Gary MacDonald</t>
  </si>
  <si>
    <t>Pam Ficken</t>
  </si>
  <si>
    <t xml:space="preserve">   8/10/09</t>
  </si>
  <si>
    <t xml:space="preserve">  13/11/09</t>
  </si>
  <si>
    <t xml:space="preserve">  17/12/09</t>
  </si>
  <si>
    <t xml:space="preserve">    None</t>
  </si>
  <si>
    <t xml:space="preserve">    1/7/10</t>
  </si>
  <si>
    <t xml:space="preserve">  2009/10</t>
  </si>
  <si>
    <t>Check total positions =</t>
  </si>
  <si>
    <t>If t = walkers then t*( t+1)/2 =</t>
  </si>
  <si>
    <t>ALBURY CUP RESULTS 2014/15</t>
  </si>
  <si>
    <t>ALBURY CUP RESULTS 2013/14</t>
  </si>
  <si>
    <t>ALBURY CUP RESULTS 2012/13</t>
  </si>
  <si>
    <t>ALBURY CUP RESULTS 2011/12</t>
  </si>
  <si>
    <t>ALBURY CUP RESULTS 2010/11</t>
  </si>
  <si>
    <t>NOT 10/11 results!!</t>
  </si>
  <si>
    <t>Steve Crane</t>
  </si>
  <si>
    <t xml:space="preserve">  15/10/11</t>
  </si>
  <si>
    <t xml:space="preserve">  06/11/11</t>
  </si>
  <si>
    <t xml:space="preserve">  10/12/11</t>
  </si>
  <si>
    <t>Lyn Atterbury</t>
  </si>
  <si>
    <t xml:space="preserve">  06/06/12</t>
  </si>
  <si>
    <t>after 4</t>
  </si>
  <si>
    <t>after 5</t>
  </si>
  <si>
    <t xml:space="preserve"> 20/10/12</t>
  </si>
  <si>
    <t xml:space="preserve"> 03/11/12</t>
  </si>
  <si>
    <t xml:space="preserve">  08/12/12</t>
  </si>
  <si>
    <t xml:space="preserve">  05/01/13</t>
  </si>
  <si>
    <t xml:space="preserve">  12/6/13</t>
  </si>
  <si>
    <t xml:space="preserve">  3/11/13</t>
  </si>
  <si>
    <t xml:space="preserve">  21/12/13</t>
  </si>
  <si>
    <t xml:space="preserve">  04/06/14</t>
  </si>
  <si>
    <t xml:space="preserve">  29/03/14</t>
  </si>
  <si>
    <t>Acc Event Number</t>
  </si>
  <si>
    <t xml:space="preserve">Column wdths </t>
  </si>
  <si>
    <t>est acc name</t>
  </si>
  <si>
    <t>Year Rank</t>
  </si>
  <si>
    <t>Pos 1</t>
  </si>
  <si>
    <t>Pos 2</t>
  </si>
  <si>
    <t>Pos 3</t>
  </si>
  <si>
    <t>Pos 4</t>
  </si>
  <si>
    <t>Pos 5</t>
  </si>
  <si>
    <t>Pos 6</t>
  </si>
  <si>
    <t>Pos 7</t>
  </si>
  <si>
    <t>normal</t>
  </si>
  <si>
    <t>and R</t>
  </si>
  <si>
    <t>name C</t>
  </si>
  <si>
    <t>points D</t>
  </si>
  <si>
    <t>events E-N</t>
  </si>
  <si>
    <t>Total O</t>
  </si>
  <si>
    <t>and S</t>
  </si>
  <si>
    <t xml:space="preserve">  2012/13</t>
  </si>
  <si>
    <t xml:space="preserve">  2011/12</t>
  </si>
  <si>
    <t>No Hcp</t>
  </si>
  <si>
    <t>Delaney_Dave</t>
  </si>
  <si>
    <t>Lightman_Shaun</t>
  </si>
  <si>
    <t>Easton_Mark</t>
  </si>
  <si>
    <t>Statter_Ian</t>
  </si>
  <si>
    <t>Hannell_Peter</t>
  </si>
  <si>
    <t>Crilley_Kathy</t>
  </si>
  <si>
    <t>Hoben_David</t>
  </si>
  <si>
    <t>Crane_Peter</t>
  </si>
  <si>
    <t>Burnett_Kevin</t>
  </si>
  <si>
    <t>King_Paul</t>
  </si>
  <si>
    <t>Crane_David</t>
  </si>
  <si>
    <t>Harran_Mick</t>
  </si>
  <si>
    <t>Flint_Chris</t>
  </si>
  <si>
    <t>Atterbury_Lyn</t>
  </si>
  <si>
    <t>Ficken_Pam</t>
  </si>
  <si>
    <t>Statter_Andrew</t>
  </si>
  <si>
    <t>Imber_Bernard</t>
  </si>
  <si>
    <t>Crane_Steve</t>
  </si>
  <si>
    <t>Martin_Malcolm</t>
  </si>
  <si>
    <t>Martin_Angela</t>
  </si>
  <si>
    <t>Maskell_Dan</t>
  </si>
  <si>
    <t>Simmons_Nolan</t>
  </si>
  <si>
    <t>2011/12</t>
  </si>
  <si>
    <t>ALBURY CUP RESULTS</t>
  </si>
  <si>
    <t>Year</t>
  </si>
  <si>
    <t>Event</t>
  </si>
  <si>
    <t>2012/13</t>
  </si>
  <si>
    <t>2013/14</t>
  </si>
  <si>
    <t>Special</t>
  </si>
  <si>
    <t>Handicap</t>
  </si>
  <si>
    <t>*Percentage*</t>
  </si>
  <si>
    <t>Name</t>
  </si>
  <si>
    <t>Col A</t>
  </si>
  <si>
    <t>year rank col  B</t>
  </si>
  <si>
    <t>1st</t>
  </si>
  <si>
    <t>2nd</t>
  </si>
  <si>
    <t>3rd</t>
  </si>
  <si>
    <t>Table of Handicap loadings</t>
  </si>
  <si>
    <t xml:space="preserve">score = </t>
  </si>
  <si>
    <t>&gt;3 = zero</t>
  </si>
  <si>
    <t>eg 2nd ,7th,1st last 3 in reverse order &gt;</t>
  </si>
  <si>
    <t>case</t>
  </si>
  <si>
    <t>code</t>
  </si>
  <si>
    <t>Total Loading</t>
  </si>
  <si>
    <t>race-1-Load</t>
  </si>
  <si>
    <t>race-2-Load</t>
  </si>
  <si>
    <t>race-3-Load</t>
  </si>
  <si>
    <t>Sum of factors =</t>
  </si>
  <si>
    <t xml:space="preserve"> (should be 0.05)</t>
  </si>
  <si>
    <t>Sandra Campbell</t>
  </si>
  <si>
    <t>Sandra Brown</t>
  </si>
  <si>
    <t>Brown_Sandra</t>
  </si>
  <si>
    <t>Campbell_Sandra</t>
  </si>
  <si>
    <t>Athlete Key</t>
  </si>
  <si>
    <t>Keys from History Table</t>
  </si>
  <si>
    <t>Compressed Copy of Results for transfer to history stage 1 (Table Compressed_13_14)</t>
  </si>
  <si>
    <t>Results for transfer to history stage 2. cols AC to last race to be copied(123) to History sheet</t>
  </si>
  <si>
    <t>2014/15</t>
  </si>
  <si>
    <t>Races Walked</t>
  </si>
  <si>
    <t xml:space="preserve"> 2013/14</t>
  </si>
  <si>
    <t>Winning score</t>
  </si>
  <si>
    <t xml:space="preserve"> 2014/15</t>
  </si>
  <si>
    <t xml:space="preserve">  28/09/14</t>
  </si>
  <si>
    <t xml:space="preserve">  2/11/14</t>
  </si>
  <si>
    <t xml:space="preserve">  20/12/14</t>
  </si>
  <si>
    <t xml:space="preserve">  03/06/15</t>
  </si>
  <si>
    <t>Sliwerski_Trevor</t>
  </si>
  <si>
    <t>last race 1</t>
  </si>
  <si>
    <t>penult r 2</t>
  </si>
  <si>
    <t>PenPen r3</t>
  </si>
  <si>
    <t>last race-1- posn</t>
  </si>
  <si>
    <t>penu race-2- posn</t>
  </si>
  <si>
    <t>penp race-3- posn</t>
  </si>
  <si>
    <t>16*pos 1+4*pos 2 + pos 3</t>
  </si>
  <si>
    <t>Penalties Used</t>
  </si>
  <si>
    <t>Date</t>
  </si>
  <si>
    <t>Colums</t>
  </si>
  <si>
    <t>Pcn_Man</t>
  </si>
  <si>
    <t>Pcn_Auto</t>
  </si>
  <si>
    <t>Mins dec</t>
  </si>
  <si>
    <t>Hcp Base</t>
  </si>
  <si>
    <t>Event details</t>
  </si>
  <si>
    <t>Dist conv</t>
  </si>
  <si>
    <t>Medn Tm</t>
  </si>
  <si>
    <t>3km N Park</t>
  </si>
  <si>
    <t>act hcp</t>
  </si>
  <si>
    <t>act nt min</t>
  </si>
  <si>
    <t xml:space="preserve"> +ve adjustmts &gt; penalty &gt; reduce allowance &gt; increase net time</t>
  </si>
  <si>
    <t>4m Sandilands</t>
  </si>
  <si>
    <t xml:space="preserve">  20/01/15</t>
  </si>
  <si>
    <t>Paul Gaston</t>
  </si>
  <si>
    <t>Gaston_Paul</t>
  </si>
  <si>
    <t>Event &gt;&gt;</t>
  </si>
  <si>
    <t>NAME</t>
  </si>
  <si>
    <t>ALBURY CUP 2014/15 UNSORTED by NAME</t>
  </si>
  <si>
    <t>ALBURY CUP 2014/15 SORTED for Lookup</t>
  </si>
  <si>
    <t>NB Change Ranges Each Year: Table_For_History_Unsorted and Table_For_History_Sorted</t>
  </si>
  <si>
    <t>Officials</t>
  </si>
  <si>
    <t>Peter Selby</t>
  </si>
  <si>
    <t>pts</t>
  </si>
  <si>
    <t>attend</t>
  </si>
  <si>
    <t>Average points (always t + 1)</t>
  </si>
  <si>
    <t/>
  </si>
  <si>
    <t>UNSORTED</t>
  </si>
  <si>
    <t>RESORTED VERSION FOR REVIEW PURPOSES ONLY</t>
  </si>
  <si>
    <t>Copy of table with columns for history in correct order</t>
  </si>
  <si>
    <t>Copy of table (123 copy) rows manually sorted into alphabetical order of names for transfer to history sheet</t>
  </si>
  <si>
    <t>8 August 2015</t>
  </si>
  <si>
    <t xml:space="preserve">  05/08/15</t>
  </si>
  <si>
    <t>ALBURY CUP 2015/16 UNSORTED by NAME</t>
  </si>
  <si>
    <t>ALBURY CUP RESULTS 2015/16</t>
  </si>
  <si>
    <t xml:space="preserve">  27/09/15</t>
  </si>
  <si>
    <t>SWC Open Track 5 km</t>
  </si>
  <si>
    <t>2015/16</t>
  </si>
  <si>
    <t>FINAL</t>
  </si>
  <si>
    <t>Average points (always t + 2)</t>
  </si>
  <si>
    <t>Check max</t>
  </si>
  <si>
    <t>act sum</t>
  </si>
  <si>
    <t>Theo sum</t>
  </si>
  <si>
    <t>NB Leave Dates Blank until penalties created</t>
  </si>
  <si>
    <t xml:space="preserve">  5/12/15</t>
  </si>
  <si>
    <t xml:space="preserve">  01/06/16</t>
  </si>
  <si>
    <t>Copy of table with columns for history in correct order &gt;&gt;&gt;&gt;&gt;&gt;&gt;</t>
  </si>
  <si>
    <t xml:space="preserve"> 2015/16</t>
  </si>
  <si>
    <t xml:space="preserve"> 1st June 2016</t>
  </si>
  <si>
    <t xml:space="preserve">  27/7/16</t>
  </si>
  <si>
    <t>-</t>
  </si>
  <si>
    <t>ALBURY CUP RESULTS 2016/17</t>
  </si>
  <si>
    <t xml:space="preserve"> 2016/17</t>
  </si>
  <si>
    <t>2016/17</t>
  </si>
  <si>
    <t>LINKED Copy of table with columns for history in correct order &gt;&gt;&gt;&gt;&gt;&gt;&gt;</t>
  </si>
  <si>
    <t>MANUAL Copy of table (123 copy) rows sorted into alphabetical order of names for transfer to history sheet</t>
  </si>
  <si>
    <t>Actual Event Number</t>
  </si>
  <si>
    <t xml:space="preserve">Base = </t>
  </si>
  <si>
    <t>(3rd in last race)</t>
  </si>
  <si>
    <t>SWC Track 3km</t>
  </si>
  <si>
    <t>SWC Open 5km</t>
  </si>
  <si>
    <t>Race handicap position and Albury Cup points</t>
  </si>
  <si>
    <t>Roger Michell</t>
  </si>
  <si>
    <t>ALBURY CUP 2016/17 UNSORTED by NAME</t>
  </si>
  <si>
    <t>Michell_Roger</t>
  </si>
  <si>
    <t>ALBURY CUP 2016/17 SORTED by NAME</t>
  </si>
  <si>
    <t>FINAL VERSION</t>
  </si>
  <si>
    <t>=3</t>
  </si>
  <si>
    <t xml:space="preserve"> 19th July 2017</t>
  </si>
  <si>
    <t>At least 1</t>
  </si>
  <si>
    <t>ALBURY CUP RESULTS 2017/8</t>
  </si>
  <si>
    <t xml:space="preserve"> 2017/18</t>
  </si>
  <si>
    <t>28/11/17</t>
  </si>
  <si>
    <t>2017/18</t>
  </si>
  <si>
    <t>Calculated Winning score</t>
  </si>
  <si>
    <t>Average points (always t + 2) and awarded to officials</t>
  </si>
  <si>
    <t>At least 1 race</t>
  </si>
  <si>
    <t>Chris Edwards</t>
  </si>
  <si>
    <t>Edwards_Chris</t>
  </si>
  <si>
    <t>ALBURY CUP 2017/18 UNSORTED by NAME</t>
  </si>
  <si>
    <t>Error</t>
  </si>
  <si>
    <t>RACE 5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</si>
</sst>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dd/mm/yy"/>
    <numFmt numFmtId="166" formatCode="dd/mm/yy;@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FF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3" xfId="0" applyFont="1" applyBorder="1"/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9" fillId="0" borderId="5" xfId="0" applyFont="1" applyBorder="1"/>
    <xf numFmtId="14" fontId="9" fillId="0" borderId="3" xfId="0" quotePrefix="1" applyNumberFormat="1" applyFont="1" applyBorder="1" applyAlignment="1">
      <alignment horizontal="left"/>
    </xf>
    <xf numFmtId="14" fontId="9" fillId="0" borderId="16" xfId="0" quotePrefix="1" applyNumberFormat="1" applyFont="1" applyBorder="1" applyAlignment="1">
      <alignment horizontal="left"/>
    </xf>
    <xf numFmtId="0" fontId="9" fillId="0" borderId="21" xfId="0" applyFont="1" applyBorder="1"/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8" fillId="0" borderId="0" xfId="0" applyFont="1" applyAlignment="1">
      <alignment horizontal="right"/>
    </xf>
    <xf numFmtId="22" fontId="8" fillId="0" borderId="0" xfId="0" applyNumberFormat="1" applyFont="1"/>
    <xf numFmtId="0" fontId="9" fillId="0" borderId="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0" xfId="0" applyFont="1" applyBorder="1" applyAlignment="1">
      <alignment horizontal="center" vertical="top" wrapText="1"/>
    </xf>
    <xf numFmtId="0" fontId="9" fillId="0" borderId="31" xfId="0" quotePrefix="1" applyFont="1" applyBorder="1"/>
    <xf numFmtId="0" fontId="9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" xfId="0" applyFont="1" applyBorder="1" applyAlignment="1">
      <alignment horizontal="right" vertical="top" wrapText="1"/>
    </xf>
    <xf numFmtId="0" fontId="0" fillId="0" borderId="1" xfId="0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3" xfId="0" applyBorder="1"/>
    <xf numFmtId="0" fontId="9" fillId="0" borderId="4" xfId="0" applyFont="1" applyBorder="1" applyAlignment="1">
      <alignment horizontal="right"/>
    </xf>
    <xf numFmtId="0" fontId="9" fillId="0" borderId="37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quotePrefix="1"/>
    <xf numFmtId="164" fontId="0" fillId="0" borderId="0" xfId="0" applyNumberFormat="1"/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0" fillId="0" borderId="0" xfId="0" quotePrefix="1" applyAlignment="1">
      <alignment horizontal="right"/>
    </xf>
    <xf numFmtId="0" fontId="11" fillId="0" borderId="6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3" xfId="0" applyFont="1" applyBorder="1"/>
    <xf numFmtId="0" fontId="11" fillId="0" borderId="4" xfId="0" applyFont="1" applyBorder="1" applyAlignment="1">
      <alignment horizontal="center"/>
    </xf>
    <xf numFmtId="14" fontId="11" fillId="0" borderId="3" xfId="0" quotePrefix="1" applyNumberFormat="1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14" fontId="11" fillId="0" borderId="16" xfId="0" quotePrefix="1" applyNumberFormat="1" applyFont="1" applyBorder="1" applyAlignment="1">
      <alignment horizontal="left"/>
    </xf>
    <xf numFmtId="0" fontId="11" fillId="0" borderId="21" xfId="0" applyFont="1" applyBorder="1"/>
    <xf numFmtId="0" fontId="11" fillId="0" borderId="31" xfId="0" quotePrefix="1" applyFont="1" applyBorder="1"/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5" xfId="0" quotePrefix="1" applyFont="1" applyBorder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2" fontId="0" fillId="0" borderId="0" xfId="0" applyNumberFormat="1"/>
    <xf numFmtId="0" fontId="0" fillId="0" borderId="40" xfId="0" applyBorder="1"/>
    <xf numFmtId="2" fontId="0" fillId="0" borderId="0" xfId="0" applyNumberFormat="1" applyFill="1" applyBorder="1"/>
    <xf numFmtId="165" fontId="0" fillId="0" borderId="0" xfId="0" applyNumberFormat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top" wrapText="1"/>
    </xf>
    <xf numFmtId="0" fontId="6" fillId="0" borderId="7" xfId="0" applyFont="1" applyBorder="1"/>
    <xf numFmtId="0" fontId="11" fillId="0" borderId="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165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22" fontId="8" fillId="0" borderId="0" xfId="0" quotePrefix="1" applyNumberFormat="1" applyFont="1"/>
    <xf numFmtId="0" fontId="5" fillId="0" borderId="7" xfId="0" applyFont="1" applyBorder="1"/>
    <xf numFmtId="0" fontId="11" fillId="0" borderId="29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166" fontId="0" fillId="0" borderId="0" xfId="0" applyNumberFormat="1"/>
    <xf numFmtId="0" fontId="14" fillId="0" borderId="0" xfId="0" applyFont="1"/>
    <xf numFmtId="0" fontId="4" fillId="0" borderId="7" xfId="0" applyFont="1" applyBorder="1"/>
    <xf numFmtId="0" fontId="15" fillId="0" borderId="0" xfId="0" applyFont="1"/>
    <xf numFmtId="166" fontId="16" fillId="0" borderId="0" xfId="0" applyNumberFormat="1" applyFont="1"/>
    <xf numFmtId="0" fontId="15" fillId="0" borderId="0" xfId="0" applyFont="1" applyAlignment="1">
      <alignment horizontal="right"/>
    </xf>
    <xf numFmtId="0" fontId="16" fillId="0" borderId="0" xfId="0" applyFont="1"/>
    <xf numFmtId="0" fontId="3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2" fillId="0" borderId="0" xfId="0" applyFont="1"/>
    <xf numFmtId="0" fontId="9" fillId="0" borderId="0" xfId="0" applyFont="1" applyBorder="1"/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0" fillId="0" borderId="6" xfId="0" applyBorder="1"/>
    <xf numFmtId="0" fontId="0" fillId="0" borderId="0" xfId="0" applyBorder="1"/>
    <xf numFmtId="0" fontId="1" fillId="0" borderId="7" xfId="0" applyFont="1" applyBorder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166" fontId="11" fillId="0" borderId="16" xfId="0" quotePrefix="1" applyNumberFormat="1" applyFon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22" fontId="8" fillId="0" borderId="0" xfId="0" quotePrefix="1" applyNumberFormat="1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44450</xdr:rowOff>
        </xdr:from>
        <xdr:to>
          <xdr:col>1</xdr:col>
          <xdr:colOff>800100</xdr:colOff>
          <xdr:row>19</xdr:row>
          <xdr:rowOff>292100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Create Penalties File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Z28"/>
  <sheetViews>
    <sheetView workbookViewId="0"/>
  </sheetViews>
  <sheetFormatPr defaultRowHeight="14.5" x14ac:dyDescent="0.35"/>
  <cols>
    <col min="2" max="2" width="8" customWidth="1"/>
    <col min="3" max="3" width="14.08984375" customWidth="1"/>
    <col min="4" max="4" width="12.6328125" customWidth="1"/>
    <col min="5" max="14" width="5.36328125" customWidth="1"/>
    <col min="15" max="15" width="9.54296875" customWidth="1"/>
  </cols>
  <sheetData>
    <row r="2" spans="2:26" x14ac:dyDescent="0.35">
      <c r="C2" s="1" t="s">
        <v>34</v>
      </c>
      <c r="D2" s="1"/>
      <c r="E2" s="2"/>
      <c r="F2" s="2"/>
      <c r="G2" s="2"/>
      <c r="H2" s="2"/>
      <c r="I2" s="2"/>
      <c r="J2" s="2"/>
      <c r="K2" s="2"/>
      <c r="L2" s="2"/>
      <c r="M2" s="15" t="s">
        <v>26</v>
      </c>
      <c r="N2" s="16" t="str">
        <f ca="1">TEXT(NOW(),"d mmmm yyy")</f>
        <v>13 November 2018</v>
      </c>
      <c r="O2" s="2"/>
      <c r="P2" s="2"/>
    </row>
    <row r="3" spans="2:26" ht="15" thickBot="1" x14ac:dyDescent="0.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26" ht="25.5" customHeight="1" x14ac:dyDescent="0.35">
      <c r="B4" s="13" t="s">
        <v>7</v>
      </c>
      <c r="C4" s="42" t="s">
        <v>33</v>
      </c>
      <c r="D4" s="51" t="s">
        <v>30</v>
      </c>
      <c r="E4" s="121" t="s">
        <v>0</v>
      </c>
      <c r="F4" s="122"/>
      <c r="G4" s="123" t="s">
        <v>1</v>
      </c>
      <c r="H4" s="122"/>
      <c r="I4" s="123" t="s">
        <v>2</v>
      </c>
      <c r="J4" s="122"/>
      <c r="K4" s="123" t="s">
        <v>3</v>
      </c>
      <c r="L4" s="122"/>
      <c r="M4" s="123" t="s">
        <v>4</v>
      </c>
      <c r="N4" s="124"/>
      <c r="O4" s="23" t="s">
        <v>5</v>
      </c>
      <c r="R4" t="str">
        <f>+C2</f>
        <v>ALBURY CUP RESULTS 2009/10</v>
      </c>
      <c r="T4">
        <f>+E28</f>
        <v>0</v>
      </c>
      <c r="U4">
        <f>+G28</f>
        <v>0</v>
      </c>
      <c r="V4">
        <f>+I28</f>
        <v>0</v>
      </c>
      <c r="W4">
        <f>+K28</f>
        <v>0</v>
      </c>
      <c r="X4">
        <f>+M28</f>
        <v>0</v>
      </c>
    </row>
    <row r="5" spans="2:26" ht="15.75" customHeight="1" thickBot="1" x14ac:dyDescent="0.4">
      <c r="B5" s="14" t="s">
        <v>6</v>
      </c>
      <c r="C5" s="4" t="s">
        <v>32</v>
      </c>
      <c r="D5" s="6" t="s">
        <v>24</v>
      </c>
      <c r="E5" s="10" t="s">
        <v>42</v>
      </c>
      <c r="F5" s="5"/>
      <c r="G5" s="11" t="s">
        <v>43</v>
      </c>
      <c r="H5" s="5"/>
      <c r="I5" s="11" t="s">
        <v>44</v>
      </c>
      <c r="J5" s="5"/>
      <c r="K5" s="11" t="s">
        <v>45</v>
      </c>
      <c r="L5" s="5"/>
      <c r="M5" s="11" t="s">
        <v>46</v>
      </c>
      <c r="N5" s="12"/>
      <c r="O5" s="24" t="s">
        <v>47</v>
      </c>
      <c r="R5" t="s">
        <v>75</v>
      </c>
      <c r="S5" t="s">
        <v>76</v>
      </c>
      <c r="T5" t="s">
        <v>77</v>
      </c>
      <c r="U5" t="s">
        <v>78</v>
      </c>
      <c r="V5" t="s">
        <v>79</v>
      </c>
      <c r="W5" t="s">
        <v>80</v>
      </c>
      <c r="X5" t="s">
        <v>81</v>
      </c>
      <c r="Y5" t="s">
        <v>82</v>
      </c>
      <c r="Z5" t="s">
        <v>83</v>
      </c>
    </row>
    <row r="6" spans="2:26" ht="15" customHeight="1" x14ac:dyDescent="0.35">
      <c r="B6" s="17">
        <v>1</v>
      </c>
      <c r="C6" s="21" t="s">
        <v>9</v>
      </c>
      <c r="D6" s="20">
        <f t="shared" ref="D6:D21" si="0">+O6-MIN(F6,H6,J6,L6,N6)</f>
        <v>68</v>
      </c>
      <c r="E6" s="25">
        <v>2</v>
      </c>
      <c r="F6" s="20">
        <f t="shared" ref="F6:F21" si="1">IF(ISBLANK(E6),0,F$23+1-E6)</f>
        <v>24</v>
      </c>
      <c r="G6" s="26">
        <v>4</v>
      </c>
      <c r="H6" s="20">
        <f t="shared" ref="H6:H21" si="2">IF(ISBLANK(G6),0,H$23+1-G6)</f>
        <v>22</v>
      </c>
      <c r="I6" s="26">
        <v>4</v>
      </c>
      <c r="J6" s="20">
        <f t="shared" ref="J6:J21" si="3">IF(ISBLANK(I6),0,J$23+1-I6)</f>
        <v>22</v>
      </c>
      <c r="K6" s="26"/>
      <c r="L6" s="20">
        <f t="shared" ref="L6:L21" si="4">IF(ISBLANK(K6),0,L$23+1-K6)</f>
        <v>0</v>
      </c>
      <c r="M6" s="26"/>
      <c r="N6" s="27">
        <f t="shared" ref="N6:N21" si="5">IF(ISBLANK(M6),0,N$23+1-M6)</f>
        <v>0</v>
      </c>
      <c r="O6" s="28">
        <f t="shared" ref="O6:O21" si="6">+F6+H6+J6+L6+N6</f>
        <v>68</v>
      </c>
      <c r="R6" t="str">
        <f>RIGHT(C6,LEN(C6)-FIND(" ",C6)) &amp; "_" &amp; LEFT(C6,FIND(" ",C6)-1)</f>
        <v>Statter_Ian</v>
      </c>
      <c r="S6">
        <f>+B6</f>
        <v>1</v>
      </c>
      <c r="T6">
        <f>+E6</f>
        <v>2</v>
      </c>
      <c r="U6">
        <f>+G6</f>
        <v>4</v>
      </c>
      <c r="V6">
        <f>+I6</f>
        <v>4</v>
      </c>
      <c r="W6">
        <f>+K6</f>
        <v>0</v>
      </c>
      <c r="X6">
        <f>+M6</f>
        <v>0</v>
      </c>
    </row>
    <row r="7" spans="2:26" ht="15" customHeight="1" x14ac:dyDescent="0.35">
      <c r="B7" s="18">
        <f t="shared" ref="B7:B21" si="7">+B6+1</f>
        <v>2</v>
      </c>
      <c r="C7" s="21" t="s">
        <v>8</v>
      </c>
      <c r="D7" s="21">
        <f t="shared" si="0"/>
        <v>65</v>
      </c>
      <c r="E7" s="29">
        <v>9</v>
      </c>
      <c r="F7" s="21">
        <f t="shared" si="1"/>
        <v>17</v>
      </c>
      <c r="G7" s="30">
        <v>3</v>
      </c>
      <c r="H7" s="21">
        <f t="shared" si="2"/>
        <v>23</v>
      </c>
      <c r="I7" s="30">
        <v>1</v>
      </c>
      <c r="J7" s="21">
        <f t="shared" si="3"/>
        <v>25</v>
      </c>
      <c r="K7" s="30"/>
      <c r="L7" s="21">
        <f t="shared" si="4"/>
        <v>0</v>
      </c>
      <c r="M7" s="30"/>
      <c r="N7" s="31">
        <f t="shared" si="5"/>
        <v>0</v>
      </c>
      <c r="O7" s="32">
        <f t="shared" si="6"/>
        <v>65</v>
      </c>
      <c r="R7" t="str">
        <f t="shared" ref="R7:R21" si="8">RIGHT(C7,LEN(C7)-FIND(" ",C7)) &amp; "_" &amp; LEFT(C7,FIND(" ",C7)-1)</f>
        <v>Delaney_Dave</v>
      </c>
      <c r="S7">
        <f t="shared" ref="S7:S21" si="9">+B7</f>
        <v>2</v>
      </c>
      <c r="T7">
        <f t="shared" ref="T7:T21" si="10">+E7</f>
        <v>9</v>
      </c>
      <c r="U7">
        <f t="shared" ref="U7:U21" si="11">+G7</f>
        <v>3</v>
      </c>
      <c r="V7">
        <f t="shared" ref="V7:V21" si="12">+I7</f>
        <v>1</v>
      </c>
      <c r="W7">
        <f t="shared" ref="W7:W21" si="13">+K7</f>
        <v>0</v>
      </c>
      <c r="X7">
        <f t="shared" ref="X7:X21" si="14">+M7</f>
        <v>0</v>
      </c>
    </row>
    <row r="8" spans="2:26" ht="15" customHeight="1" x14ac:dyDescent="0.35">
      <c r="B8" s="18">
        <f t="shared" si="7"/>
        <v>3</v>
      </c>
      <c r="C8" s="21" t="s">
        <v>36</v>
      </c>
      <c r="D8" s="21">
        <f t="shared" si="0"/>
        <v>64</v>
      </c>
      <c r="E8" s="29">
        <v>5</v>
      </c>
      <c r="F8" s="21">
        <f t="shared" si="1"/>
        <v>21</v>
      </c>
      <c r="G8" s="30">
        <v>7</v>
      </c>
      <c r="H8" s="21">
        <f t="shared" si="2"/>
        <v>19</v>
      </c>
      <c r="I8" s="30">
        <v>2</v>
      </c>
      <c r="J8" s="21">
        <f t="shared" si="3"/>
        <v>24</v>
      </c>
      <c r="K8" s="30"/>
      <c r="L8" s="21">
        <f t="shared" si="4"/>
        <v>0</v>
      </c>
      <c r="M8" s="30"/>
      <c r="N8" s="31">
        <f t="shared" si="5"/>
        <v>0</v>
      </c>
      <c r="O8" s="32">
        <f t="shared" si="6"/>
        <v>64</v>
      </c>
      <c r="R8" t="str">
        <f t="shared" si="8"/>
        <v>Hannell_Peter</v>
      </c>
      <c r="S8">
        <f t="shared" si="9"/>
        <v>3</v>
      </c>
      <c r="T8">
        <f t="shared" si="10"/>
        <v>5</v>
      </c>
      <c r="U8">
        <f t="shared" si="11"/>
        <v>7</v>
      </c>
      <c r="V8">
        <f t="shared" si="12"/>
        <v>2</v>
      </c>
      <c r="W8">
        <f t="shared" si="13"/>
        <v>0</v>
      </c>
      <c r="X8">
        <f t="shared" si="14"/>
        <v>0</v>
      </c>
    </row>
    <row r="9" spans="2:26" ht="15" customHeight="1" x14ac:dyDescent="0.35">
      <c r="B9" s="18">
        <f t="shared" si="7"/>
        <v>4</v>
      </c>
      <c r="C9" s="21" t="s">
        <v>13</v>
      </c>
      <c r="D9" s="21">
        <f t="shared" si="0"/>
        <v>61</v>
      </c>
      <c r="E9" s="29">
        <v>1</v>
      </c>
      <c r="F9" s="21">
        <f t="shared" si="1"/>
        <v>25</v>
      </c>
      <c r="G9" s="30">
        <v>9</v>
      </c>
      <c r="H9" s="21">
        <f t="shared" si="2"/>
        <v>17</v>
      </c>
      <c r="I9" s="30">
        <v>7</v>
      </c>
      <c r="J9" s="21">
        <f t="shared" si="3"/>
        <v>19</v>
      </c>
      <c r="K9" s="30"/>
      <c r="L9" s="21">
        <f t="shared" si="4"/>
        <v>0</v>
      </c>
      <c r="M9" s="30"/>
      <c r="N9" s="31">
        <f t="shared" si="5"/>
        <v>0</v>
      </c>
      <c r="O9" s="32">
        <f t="shared" si="6"/>
        <v>61</v>
      </c>
      <c r="R9" t="str">
        <f t="shared" si="8"/>
        <v>Hoben_David</v>
      </c>
      <c r="S9">
        <f t="shared" si="9"/>
        <v>4</v>
      </c>
      <c r="T9">
        <f t="shared" si="10"/>
        <v>1</v>
      </c>
      <c r="U9">
        <f t="shared" si="11"/>
        <v>9</v>
      </c>
      <c r="V9">
        <f t="shared" si="12"/>
        <v>7</v>
      </c>
      <c r="W9">
        <f t="shared" si="13"/>
        <v>0</v>
      </c>
      <c r="X9">
        <f t="shared" si="14"/>
        <v>0</v>
      </c>
    </row>
    <row r="10" spans="2:26" ht="15" customHeight="1" x14ac:dyDescent="0.35">
      <c r="B10" s="18">
        <f t="shared" si="7"/>
        <v>5</v>
      </c>
      <c r="C10" s="21" t="s">
        <v>22</v>
      </c>
      <c r="D10" s="21">
        <f t="shared" si="0"/>
        <v>59</v>
      </c>
      <c r="E10" s="29">
        <v>6</v>
      </c>
      <c r="F10" s="21">
        <f t="shared" si="1"/>
        <v>20</v>
      </c>
      <c r="G10" s="30">
        <v>6</v>
      </c>
      <c r="H10" s="21">
        <f t="shared" si="2"/>
        <v>20</v>
      </c>
      <c r="I10" s="30">
        <v>7</v>
      </c>
      <c r="J10" s="21">
        <f t="shared" si="3"/>
        <v>19</v>
      </c>
      <c r="K10" s="30"/>
      <c r="L10" s="21">
        <f t="shared" si="4"/>
        <v>0</v>
      </c>
      <c r="M10" s="30"/>
      <c r="N10" s="31">
        <f t="shared" si="5"/>
        <v>0</v>
      </c>
      <c r="O10" s="32">
        <f t="shared" si="6"/>
        <v>59</v>
      </c>
      <c r="R10" t="str">
        <f t="shared" si="8"/>
        <v>Crane_Peter</v>
      </c>
      <c r="S10">
        <f t="shared" si="9"/>
        <v>5</v>
      </c>
      <c r="T10">
        <f t="shared" si="10"/>
        <v>6</v>
      </c>
      <c r="U10">
        <f t="shared" si="11"/>
        <v>6</v>
      </c>
      <c r="V10">
        <f t="shared" si="12"/>
        <v>7</v>
      </c>
      <c r="W10">
        <f t="shared" si="13"/>
        <v>0</v>
      </c>
      <c r="X10">
        <f t="shared" si="14"/>
        <v>0</v>
      </c>
    </row>
    <row r="11" spans="2:26" ht="15" customHeight="1" x14ac:dyDescent="0.35">
      <c r="B11" s="18">
        <f t="shared" si="7"/>
        <v>6</v>
      </c>
      <c r="C11" s="21" t="s">
        <v>18</v>
      </c>
      <c r="D11" s="21">
        <f t="shared" si="0"/>
        <v>50</v>
      </c>
      <c r="E11" s="29">
        <v>10</v>
      </c>
      <c r="F11" s="21">
        <f t="shared" si="1"/>
        <v>16</v>
      </c>
      <c r="G11" s="30">
        <v>11</v>
      </c>
      <c r="H11" s="21">
        <f t="shared" si="2"/>
        <v>15</v>
      </c>
      <c r="I11" s="30">
        <v>7</v>
      </c>
      <c r="J11" s="21">
        <f t="shared" si="3"/>
        <v>19</v>
      </c>
      <c r="K11" s="30"/>
      <c r="L11" s="21">
        <f t="shared" si="4"/>
        <v>0</v>
      </c>
      <c r="M11" s="30"/>
      <c r="N11" s="31">
        <f t="shared" si="5"/>
        <v>0</v>
      </c>
      <c r="O11" s="32">
        <f t="shared" si="6"/>
        <v>50</v>
      </c>
      <c r="R11" t="str">
        <f t="shared" si="8"/>
        <v>Simmons_Nolan</v>
      </c>
      <c r="S11">
        <f t="shared" si="9"/>
        <v>6</v>
      </c>
      <c r="T11">
        <f t="shared" si="10"/>
        <v>10</v>
      </c>
      <c r="U11">
        <f t="shared" si="11"/>
        <v>11</v>
      </c>
      <c r="V11">
        <f t="shared" si="12"/>
        <v>7</v>
      </c>
      <c r="W11">
        <f t="shared" si="13"/>
        <v>0</v>
      </c>
      <c r="X11">
        <f t="shared" si="14"/>
        <v>0</v>
      </c>
    </row>
    <row r="12" spans="2:26" ht="15" customHeight="1" x14ac:dyDescent="0.35">
      <c r="B12" s="18">
        <f t="shared" si="7"/>
        <v>7</v>
      </c>
      <c r="C12" s="21" t="s">
        <v>15</v>
      </c>
      <c r="D12" s="21">
        <f t="shared" si="0"/>
        <v>47</v>
      </c>
      <c r="E12" s="29">
        <v>3</v>
      </c>
      <c r="F12" s="21">
        <f t="shared" si="1"/>
        <v>23</v>
      </c>
      <c r="G12" s="30">
        <v>2</v>
      </c>
      <c r="H12" s="21">
        <f t="shared" si="2"/>
        <v>24</v>
      </c>
      <c r="I12" s="30"/>
      <c r="J12" s="21">
        <f t="shared" si="3"/>
        <v>0</v>
      </c>
      <c r="K12" s="30"/>
      <c r="L12" s="21">
        <f t="shared" si="4"/>
        <v>0</v>
      </c>
      <c r="M12" s="30"/>
      <c r="N12" s="31">
        <f t="shared" si="5"/>
        <v>0</v>
      </c>
      <c r="O12" s="32">
        <f t="shared" si="6"/>
        <v>47</v>
      </c>
      <c r="R12" t="str">
        <f t="shared" si="8"/>
        <v>Easton_Mark</v>
      </c>
      <c r="S12">
        <f t="shared" si="9"/>
        <v>7</v>
      </c>
      <c r="T12">
        <f t="shared" si="10"/>
        <v>3</v>
      </c>
      <c r="U12">
        <f t="shared" si="11"/>
        <v>2</v>
      </c>
      <c r="V12">
        <f t="shared" si="12"/>
        <v>0</v>
      </c>
      <c r="W12">
        <f t="shared" si="13"/>
        <v>0</v>
      </c>
      <c r="X12">
        <f t="shared" si="14"/>
        <v>0</v>
      </c>
    </row>
    <row r="13" spans="2:26" ht="15" customHeight="1" x14ac:dyDescent="0.35">
      <c r="B13" s="18">
        <f t="shared" si="7"/>
        <v>8</v>
      </c>
      <c r="C13" s="21" t="s">
        <v>21</v>
      </c>
      <c r="D13" s="21">
        <f t="shared" si="0"/>
        <v>43</v>
      </c>
      <c r="E13" s="29">
        <v>8</v>
      </c>
      <c r="F13" s="21">
        <f t="shared" si="1"/>
        <v>18</v>
      </c>
      <c r="G13" s="30">
        <v>1</v>
      </c>
      <c r="H13" s="21">
        <f t="shared" si="2"/>
        <v>25</v>
      </c>
      <c r="I13" s="30"/>
      <c r="J13" s="21">
        <f t="shared" si="3"/>
        <v>0</v>
      </c>
      <c r="K13" s="30"/>
      <c r="L13" s="21">
        <f t="shared" si="4"/>
        <v>0</v>
      </c>
      <c r="M13" s="30"/>
      <c r="N13" s="31">
        <f t="shared" si="5"/>
        <v>0</v>
      </c>
      <c r="O13" s="32">
        <f t="shared" si="6"/>
        <v>43</v>
      </c>
      <c r="R13" t="str">
        <f t="shared" si="8"/>
        <v>Flint_Chris</v>
      </c>
      <c r="S13">
        <f t="shared" si="9"/>
        <v>8</v>
      </c>
      <c r="T13">
        <f t="shared" si="10"/>
        <v>8</v>
      </c>
      <c r="U13">
        <f t="shared" si="11"/>
        <v>1</v>
      </c>
      <c r="V13">
        <f t="shared" si="12"/>
        <v>0</v>
      </c>
      <c r="W13">
        <f t="shared" si="13"/>
        <v>0</v>
      </c>
      <c r="X13">
        <f t="shared" si="14"/>
        <v>0</v>
      </c>
    </row>
    <row r="14" spans="2:26" ht="15" customHeight="1" x14ac:dyDescent="0.35">
      <c r="B14" s="18">
        <f t="shared" si="7"/>
        <v>9</v>
      </c>
      <c r="C14" s="21" t="s">
        <v>37</v>
      </c>
      <c r="D14" s="21">
        <f t="shared" si="0"/>
        <v>35</v>
      </c>
      <c r="E14" s="29">
        <v>12</v>
      </c>
      <c r="F14" s="21">
        <f t="shared" si="1"/>
        <v>14</v>
      </c>
      <c r="G14" s="30">
        <v>5</v>
      </c>
      <c r="H14" s="21">
        <f t="shared" si="2"/>
        <v>21</v>
      </c>
      <c r="I14" s="30"/>
      <c r="J14" s="21">
        <f t="shared" si="3"/>
        <v>0</v>
      </c>
      <c r="K14" s="30"/>
      <c r="L14" s="21">
        <f t="shared" si="4"/>
        <v>0</v>
      </c>
      <c r="M14" s="30"/>
      <c r="N14" s="31">
        <f t="shared" si="5"/>
        <v>0</v>
      </c>
      <c r="O14" s="32">
        <f t="shared" si="6"/>
        <v>35</v>
      </c>
      <c r="R14" t="str">
        <f t="shared" si="8"/>
        <v>Imber_Bernard</v>
      </c>
      <c r="S14">
        <f t="shared" si="9"/>
        <v>9</v>
      </c>
      <c r="T14">
        <f t="shared" si="10"/>
        <v>12</v>
      </c>
      <c r="U14">
        <f t="shared" si="11"/>
        <v>5</v>
      </c>
      <c r="V14">
        <f t="shared" si="12"/>
        <v>0</v>
      </c>
      <c r="W14">
        <f t="shared" si="13"/>
        <v>0</v>
      </c>
      <c r="X14">
        <f t="shared" si="14"/>
        <v>0</v>
      </c>
    </row>
    <row r="15" spans="2:26" ht="15" customHeight="1" x14ac:dyDescent="0.35">
      <c r="B15" s="18">
        <f t="shared" si="7"/>
        <v>10</v>
      </c>
      <c r="C15" s="21" t="s">
        <v>39</v>
      </c>
      <c r="D15" s="21">
        <f t="shared" si="0"/>
        <v>29</v>
      </c>
      <c r="E15" s="29">
        <v>11</v>
      </c>
      <c r="F15" s="21">
        <f t="shared" si="1"/>
        <v>15</v>
      </c>
      <c r="G15" s="30">
        <v>12</v>
      </c>
      <c r="H15" s="21">
        <f t="shared" si="2"/>
        <v>14</v>
      </c>
      <c r="I15" s="30"/>
      <c r="J15" s="21">
        <f t="shared" si="3"/>
        <v>0</v>
      </c>
      <c r="K15" s="30"/>
      <c r="L15" s="21">
        <f t="shared" si="4"/>
        <v>0</v>
      </c>
      <c r="M15" s="30"/>
      <c r="N15" s="31">
        <f t="shared" si="5"/>
        <v>0</v>
      </c>
      <c r="O15" s="32">
        <f t="shared" si="6"/>
        <v>29</v>
      </c>
      <c r="R15" t="str">
        <f t="shared" si="8"/>
        <v>Crane_Stephen</v>
      </c>
      <c r="S15">
        <f t="shared" si="9"/>
        <v>10</v>
      </c>
      <c r="T15">
        <f t="shared" si="10"/>
        <v>11</v>
      </c>
      <c r="U15">
        <f t="shared" si="11"/>
        <v>12</v>
      </c>
      <c r="V15">
        <f t="shared" si="12"/>
        <v>0</v>
      </c>
      <c r="W15">
        <f t="shared" si="13"/>
        <v>0</v>
      </c>
      <c r="X15">
        <f t="shared" si="14"/>
        <v>0</v>
      </c>
    </row>
    <row r="16" spans="2:26" ht="15" customHeight="1" x14ac:dyDescent="0.35">
      <c r="B16" s="18">
        <f t="shared" si="7"/>
        <v>11</v>
      </c>
      <c r="C16" s="21" t="s">
        <v>40</v>
      </c>
      <c r="D16" s="21">
        <f t="shared" si="0"/>
        <v>23</v>
      </c>
      <c r="E16" s="29"/>
      <c r="F16" s="21">
        <f t="shared" si="1"/>
        <v>0</v>
      </c>
      <c r="G16" s="30"/>
      <c r="H16" s="21">
        <f t="shared" si="2"/>
        <v>0</v>
      </c>
      <c r="I16" s="30">
        <v>3</v>
      </c>
      <c r="J16" s="21">
        <f t="shared" si="3"/>
        <v>23</v>
      </c>
      <c r="K16" s="30"/>
      <c r="L16" s="21">
        <f t="shared" si="4"/>
        <v>0</v>
      </c>
      <c r="M16" s="30"/>
      <c r="N16" s="31">
        <f t="shared" si="5"/>
        <v>0</v>
      </c>
      <c r="O16" s="32">
        <f t="shared" si="6"/>
        <v>23</v>
      </c>
      <c r="R16" t="str">
        <f t="shared" si="8"/>
        <v>MacDonald_Gary</v>
      </c>
      <c r="S16">
        <f t="shared" si="9"/>
        <v>11</v>
      </c>
      <c r="T16">
        <f t="shared" si="10"/>
        <v>0</v>
      </c>
      <c r="U16">
        <f t="shared" si="11"/>
        <v>0</v>
      </c>
      <c r="V16">
        <f t="shared" si="12"/>
        <v>3</v>
      </c>
      <c r="W16">
        <f t="shared" si="13"/>
        <v>0</v>
      </c>
      <c r="X16">
        <f t="shared" si="14"/>
        <v>0</v>
      </c>
    </row>
    <row r="17" spans="2:24" ht="15" customHeight="1" x14ac:dyDescent="0.35">
      <c r="B17" s="18">
        <f t="shared" si="7"/>
        <v>12</v>
      </c>
      <c r="C17" s="21" t="s">
        <v>35</v>
      </c>
      <c r="D17" s="21">
        <f t="shared" si="0"/>
        <v>22</v>
      </c>
      <c r="E17" s="29">
        <v>4</v>
      </c>
      <c r="F17" s="21">
        <f t="shared" si="1"/>
        <v>22</v>
      </c>
      <c r="G17" s="30"/>
      <c r="H17" s="21">
        <f t="shared" si="2"/>
        <v>0</v>
      </c>
      <c r="I17" s="30"/>
      <c r="J17" s="21">
        <f t="shared" si="3"/>
        <v>0</v>
      </c>
      <c r="K17" s="30"/>
      <c r="L17" s="21">
        <f t="shared" si="4"/>
        <v>0</v>
      </c>
      <c r="M17" s="30"/>
      <c r="N17" s="31">
        <f t="shared" si="5"/>
        <v>0</v>
      </c>
      <c r="O17" s="32">
        <f t="shared" si="6"/>
        <v>22</v>
      </c>
      <c r="R17" t="str">
        <f t="shared" si="8"/>
        <v>Sliwerski_Trevor</v>
      </c>
      <c r="S17">
        <f t="shared" si="9"/>
        <v>12</v>
      </c>
      <c r="T17">
        <f t="shared" si="10"/>
        <v>4</v>
      </c>
      <c r="U17">
        <f t="shared" si="11"/>
        <v>0</v>
      </c>
      <c r="V17">
        <f t="shared" si="12"/>
        <v>0</v>
      </c>
      <c r="W17">
        <f t="shared" si="13"/>
        <v>0</v>
      </c>
      <c r="X17">
        <f t="shared" si="14"/>
        <v>0</v>
      </c>
    </row>
    <row r="18" spans="2:24" ht="15" customHeight="1" x14ac:dyDescent="0.35">
      <c r="B18" s="18">
        <f t="shared" si="7"/>
        <v>13</v>
      </c>
      <c r="C18" s="21" t="s">
        <v>38</v>
      </c>
      <c r="D18" s="21">
        <f t="shared" si="0"/>
        <v>19</v>
      </c>
      <c r="E18" s="29">
        <v>7</v>
      </c>
      <c r="F18" s="21">
        <f t="shared" si="1"/>
        <v>19</v>
      </c>
      <c r="G18" s="30"/>
      <c r="H18" s="21">
        <f t="shared" si="2"/>
        <v>0</v>
      </c>
      <c r="I18" s="30"/>
      <c r="J18" s="21">
        <f t="shared" si="3"/>
        <v>0</v>
      </c>
      <c r="K18" s="30"/>
      <c r="L18" s="21">
        <f t="shared" si="4"/>
        <v>0</v>
      </c>
      <c r="M18" s="30"/>
      <c r="N18" s="31">
        <f t="shared" si="5"/>
        <v>0</v>
      </c>
      <c r="O18" s="32">
        <f t="shared" si="6"/>
        <v>19</v>
      </c>
      <c r="R18" t="str">
        <f t="shared" si="8"/>
        <v>Statter_Andrew</v>
      </c>
      <c r="S18">
        <f t="shared" si="9"/>
        <v>13</v>
      </c>
      <c r="T18">
        <f t="shared" si="10"/>
        <v>7</v>
      </c>
      <c r="U18">
        <f t="shared" si="11"/>
        <v>0</v>
      </c>
      <c r="V18">
        <f t="shared" si="12"/>
        <v>0</v>
      </c>
      <c r="W18">
        <f t="shared" si="13"/>
        <v>0</v>
      </c>
      <c r="X18">
        <f t="shared" si="14"/>
        <v>0</v>
      </c>
    </row>
    <row r="19" spans="2:24" ht="15" customHeight="1" x14ac:dyDescent="0.35">
      <c r="B19" s="18">
        <f t="shared" si="7"/>
        <v>14</v>
      </c>
      <c r="C19" s="21" t="s">
        <v>41</v>
      </c>
      <c r="D19" s="21">
        <f t="shared" si="0"/>
        <v>19</v>
      </c>
      <c r="E19" s="29"/>
      <c r="F19" s="21">
        <f t="shared" si="1"/>
        <v>0</v>
      </c>
      <c r="G19" s="30"/>
      <c r="H19" s="21">
        <f t="shared" si="2"/>
        <v>0</v>
      </c>
      <c r="I19" s="30">
        <v>7</v>
      </c>
      <c r="J19" s="21">
        <f t="shared" si="3"/>
        <v>19</v>
      </c>
      <c r="K19" s="30"/>
      <c r="L19" s="21">
        <f t="shared" si="4"/>
        <v>0</v>
      </c>
      <c r="M19" s="30"/>
      <c r="N19" s="31">
        <f t="shared" si="5"/>
        <v>0</v>
      </c>
      <c r="O19" s="32">
        <f t="shared" si="6"/>
        <v>19</v>
      </c>
      <c r="R19" t="str">
        <f t="shared" si="8"/>
        <v>Ficken_Pam</v>
      </c>
      <c r="S19">
        <f t="shared" si="9"/>
        <v>14</v>
      </c>
      <c r="T19">
        <f t="shared" si="10"/>
        <v>0</v>
      </c>
      <c r="U19">
        <f t="shared" si="11"/>
        <v>0</v>
      </c>
      <c r="V19">
        <f t="shared" si="12"/>
        <v>7</v>
      </c>
      <c r="W19">
        <f t="shared" si="13"/>
        <v>0</v>
      </c>
      <c r="X19">
        <f t="shared" si="14"/>
        <v>0</v>
      </c>
    </row>
    <row r="20" spans="2:24" ht="15" customHeight="1" x14ac:dyDescent="0.35">
      <c r="B20" s="18">
        <f t="shared" si="7"/>
        <v>15</v>
      </c>
      <c r="C20" s="21" t="s">
        <v>14</v>
      </c>
      <c r="D20" s="21">
        <f t="shared" si="0"/>
        <v>18</v>
      </c>
      <c r="E20" s="29"/>
      <c r="F20" s="21">
        <f t="shared" si="1"/>
        <v>0</v>
      </c>
      <c r="G20" s="30">
        <v>8</v>
      </c>
      <c r="H20" s="21">
        <f t="shared" si="2"/>
        <v>18</v>
      </c>
      <c r="I20" s="30"/>
      <c r="J20" s="21">
        <f t="shared" si="3"/>
        <v>0</v>
      </c>
      <c r="K20" s="30"/>
      <c r="L20" s="21">
        <f t="shared" si="4"/>
        <v>0</v>
      </c>
      <c r="M20" s="30"/>
      <c r="N20" s="31">
        <f t="shared" si="5"/>
        <v>0</v>
      </c>
      <c r="O20" s="32">
        <f t="shared" si="6"/>
        <v>18</v>
      </c>
      <c r="R20" t="str">
        <f t="shared" si="8"/>
        <v>Harran_Mick</v>
      </c>
      <c r="S20">
        <f t="shared" si="9"/>
        <v>15</v>
      </c>
      <c r="T20">
        <f t="shared" si="10"/>
        <v>0</v>
      </c>
      <c r="U20">
        <f t="shared" si="11"/>
        <v>8</v>
      </c>
      <c r="V20">
        <f t="shared" si="12"/>
        <v>0</v>
      </c>
      <c r="W20">
        <f t="shared" si="13"/>
        <v>0</v>
      </c>
      <c r="X20">
        <f t="shared" si="14"/>
        <v>0</v>
      </c>
    </row>
    <row r="21" spans="2:24" ht="15" thickBot="1" x14ac:dyDescent="0.4">
      <c r="B21" s="18">
        <f t="shared" si="7"/>
        <v>16</v>
      </c>
      <c r="C21" s="21" t="s">
        <v>20</v>
      </c>
      <c r="D21" s="6">
        <f t="shared" si="0"/>
        <v>16</v>
      </c>
      <c r="E21" s="37"/>
      <c r="F21" s="6">
        <f t="shared" si="1"/>
        <v>0</v>
      </c>
      <c r="G21" s="38">
        <v>10</v>
      </c>
      <c r="H21" s="6">
        <f t="shared" si="2"/>
        <v>16</v>
      </c>
      <c r="I21" s="38"/>
      <c r="J21" s="6">
        <f t="shared" si="3"/>
        <v>0</v>
      </c>
      <c r="K21" s="38"/>
      <c r="L21" s="6">
        <f t="shared" si="4"/>
        <v>0</v>
      </c>
      <c r="M21" s="39"/>
      <c r="N21" s="40">
        <f t="shared" si="5"/>
        <v>0</v>
      </c>
      <c r="O21" s="41">
        <f t="shared" si="6"/>
        <v>16</v>
      </c>
      <c r="P21" s="3"/>
      <c r="R21" t="str">
        <f t="shared" si="8"/>
        <v>King_Paul</v>
      </c>
      <c r="S21">
        <f t="shared" si="9"/>
        <v>16</v>
      </c>
      <c r="T21">
        <f t="shared" si="10"/>
        <v>0</v>
      </c>
      <c r="U21">
        <f t="shared" si="11"/>
        <v>10</v>
      </c>
      <c r="V21">
        <f t="shared" si="12"/>
        <v>0</v>
      </c>
      <c r="W21">
        <f t="shared" si="13"/>
        <v>0</v>
      </c>
      <c r="X21">
        <f t="shared" si="14"/>
        <v>0</v>
      </c>
    </row>
    <row r="22" spans="2:24" x14ac:dyDescent="0.35">
      <c r="B22" s="43"/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  <c r="P22" s="3"/>
    </row>
    <row r="23" spans="2:24" ht="15" thickBot="1" x14ac:dyDescent="0.4">
      <c r="B23" s="47"/>
      <c r="C23" s="48" t="s">
        <v>25</v>
      </c>
      <c r="D23" s="48"/>
      <c r="E23" s="6">
        <f>+COUNT(E6:E21)</f>
        <v>12</v>
      </c>
      <c r="F23" s="6">
        <v>25</v>
      </c>
      <c r="G23" s="6">
        <f>+COUNT(G6:G21)</f>
        <v>12</v>
      </c>
      <c r="H23" s="6">
        <v>25</v>
      </c>
      <c r="I23" s="6">
        <f>+COUNT(I6:I21)</f>
        <v>8</v>
      </c>
      <c r="J23" s="6">
        <v>25</v>
      </c>
      <c r="K23" s="6">
        <f>+COUNT(K6:K21)</f>
        <v>0</v>
      </c>
      <c r="L23" s="6">
        <v>25</v>
      </c>
      <c r="M23" s="6">
        <f>+COUNT(M6:M21)</f>
        <v>0</v>
      </c>
      <c r="N23" s="6">
        <v>25</v>
      </c>
      <c r="O23" s="49"/>
      <c r="P23" s="3"/>
    </row>
    <row r="24" spans="2:24" x14ac:dyDescent="0.3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6" spans="2:24" x14ac:dyDescent="0.35">
      <c r="C26" t="s">
        <v>48</v>
      </c>
      <c r="E26" s="52" t="str">
        <f>TEXT(SUM(E6:E21),"0")</f>
        <v>78</v>
      </c>
      <c r="G26" s="52" t="str">
        <f>TEXT(SUM(G6:G21),"0")</f>
        <v>78</v>
      </c>
      <c r="I26" s="52" t="str">
        <f>TEXT(SUM(I6:I21),"0")</f>
        <v>38</v>
      </c>
      <c r="K26" s="52" t="str">
        <f>TEXT(SUM(K6:K21),"0")</f>
        <v>0</v>
      </c>
      <c r="M26" s="52" t="str">
        <f>TEXT(SUM(M6:M21),"0")</f>
        <v>0</v>
      </c>
    </row>
    <row r="27" spans="2:24" x14ac:dyDescent="0.35">
      <c r="C27" t="s">
        <v>49</v>
      </c>
      <c r="E27">
        <f>+E23*(E23+1)/2</f>
        <v>78</v>
      </c>
      <c r="G27">
        <f>+G23*(G23+1)/2</f>
        <v>78</v>
      </c>
      <c r="I27">
        <f>+I23*(I23+1)/2</f>
        <v>36</v>
      </c>
      <c r="K27">
        <f>+K23*(K23+1)/2</f>
        <v>0</v>
      </c>
      <c r="M27">
        <f>+M23*(M23+1)/2</f>
        <v>0</v>
      </c>
    </row>
    <row r="28" spans="2:24" x14ac:dyDescent="0.35">
      <c r="C28" t="s">
        <v>73</v>
      </c>
    </row>
  </sheetData>
  <sortState ref="C6:O21">
    <sortCondition descending="1" ref="D6:D21"/>
  </sortState>
  <mergeCells count="5"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BM180"/>
  <sheetViews>
    <sheetView topLeftCell="A19" workbookViewId="0">
      <pane xSplit="3" ySplit="6" topLeftCell="AO37" activePane="bottomRight" state="frozen"/>
      <selection activeCell="A19" sqref="A19"/>
      <selection pane="topRight" activeCell="D19" sqref="D19"/>
      <selection pane="bottomLeft" activeCell="A25" sqref="A25"/>
      <selection pane="bottomRight" activeCell="B24" sqref="B24"/>
    </sheetView>
  </sheetViews>
  <sheetFormatPr defaultRowHeight="14.5" x14ac:dyDescent="0.35"/>
  <cols>
    <col min="1" max="1" width="14.36328125" customWidth="1"/>
    <col min="2" max="2" width="14.54296875" customWidth="1"/>
    <col min="3" max="3" width="8.6328125" customWidth="1"/>
    <col min="22" max="24" width="10.54296875" bestFit="1" customWidth="1"/>
    <col min="26" max="26" width="9.54296875" customWidth="1"/>
    <col min="27" max="46" width="11.36328125" customWidth="1"/>
  </cols>
  <sheetData>
    <row r="1" spans="1:65" x14ac:dyDescent="0.35">
      <c r="A1" t="s">
        <v>74</v>
      </c>
      <c r="C1" t="s">
        <v>126</v>
      </c>
      <c r="D1">
        <v>8.11</v>
      </c>
      <c r="G1" t="s">
        <v>131</v>
      </c>
      <c r="J1" t="s">
        <v>227</v>
      </c>
      <c r="K1" s="105">
        <v>0.01</v>
      </c>
      <c r="L1" t="s">
        <v>228</v>
      </c>
    </row>
    <row r="2" spans="1:65" x14ac:dyDescent="0.35">
      <c r="C2" t="s">
        <v>127</v>
      </c>
      <c r="D2">
        <v>7.29</v>
      </c>
      <c r="H2" t="s">
        <v>161</v>
      </c>
      <c r="I2" t="s">
        <v>162</v>
      </c>
      <c r="J2" t="s">
        <v>163</v>
      </c>
    </row>
    <row r="3" spans="1:65" x14ac:dyDescent="0.35">
      <c r="C3" t="s">
        <v>86</v>
      </c>
      <c r="D3">
        <v>13.43</v>
      </c>
      <c r="E3" s="52" t="s">
        <v>85</v>
      </c>
      <c r="G3" t="s">
        <v>128</v>
      </c>
      <c r="H3" s="55">
        <f>3*K1</f>
        <v>0.03</v>
      </c>
      <c r="I3" s="55">
        <f>2*K1</f>
        <v>0.02</v>
      </c>
      <c r="J3" s="55">
        <f>+K1</f>
        <v>0.01</v>
      </c>
    </row>
    <row r="4" spans="1:65" x14ac:dyDescent="0.35">
      <c r="C4" t="s">
        <v>87</v>
      </c>
      <c r="D4">
        <v>12</v>
      </c>
      <c r="E4" s="52" t="s">
        <v>90</v>
      </c>
      <c r="G4" t="s">
        <v>129</v>
      </c>
      <c r="H4" s="55">
        <f>2*K1</f>
        <v>0.02</v>
      </c>
      <c r="I4" s="55">
        <f>+K1</f>
        <v>0.01</v>
      </c>
      <c r="J4" s="55">
        <v>0</v>
      </c>
    </row>
    <row r="5" spans="1:65" x14ac:dyDescent="0.35">
      <c r="C5" t="s">
        <v>88</v>
      </c>
      <c r="D5">
        <v>4.57</v>
      </c>
      <c r="G5" t="s">
        <v>130</v>
      </c>
      <c r="H5" s="55">
        <f>+K1</f>
        <v>0.01</v>
      </c>
      <c r="I5" s="55">
        <v>0</v>
      </c>
      <c r="J5" s="55">
        <v>0</v>
      </c>
    </row>
    <row r="6" spans="1:65" x14ac:dyDescent="0.35">
      <c r="C6" t="s">
        <v>89</v>
      </c>
      <c r="D6">
        <v>8.86</v>
      </c>
    </row>
    <row r="7" spans="1:65" x14ac:dyDescent="0.35">
      <c r="C7" t="s">
        <v>84</v>
      </c>
      <c r="D7">
        <v>7.56</v>
      </c>
      <c r="G7" t="s">
        <v>132</v>
      </c>
      <c r="H7" t="s">
        <v>167</v>
      </c>
      <c r="K7" t="s">
        <v>133</v>
      </c>
    </row>
    <row r="8" spans="1:65" x14ac:dyDescent="0.35">
      <c r="G8" t="s">
        <v>134</v>
      </c>
    </row>
    <row r="9" spans="1:65" ht="14.4" customHeight="1" x14ac:dyDescent="0.35">
      <c r="H9">
        <f>32+0+1</f>
        <v>33</v>
      </c>
    </row>
    <row r="10" spans="1:65" ht="14.4" customHeight="1" x14ac:dyDescent="0.35">
      <c r="A10" t="s">
        <v>135</v>
      </c>
      <c r="B10">
        <v>1</v>
      </c>
      <c r="C10">
        <v>2</v>
      </c>
      <c r="D10">
        <v>3</v>
      </c>
      <c r="E10">
        <v>4</v>
      </c>
      <c r="F10">
        <v>5</v>
      </c>
      <c r="G10">
        <v>6</v>
      </c>
      <c r="H10">
        <v>7</v>
      </c>
      <c r="I10">
        <v>8</v>
      </c>
      <c r="J10">
        <v>9</v>
      </c>
      <c r="K10">
        <v>10</v>
      </c>
      <c r="L10">
        <v>11</v>
      </c>
      <c r="M10">
        <v>12</v>
      </c>
      <c r="N10">
        <v>13</v>
      </c>
      <c r="O10">
        <v>14</v>
      </c>
      <c r="P10">
        <v>15</v>
      </c>
      <c r="Q10">
        <v>16</v>
      </c>
      <c r="R10">
        <v>17</v>
      </c>
      <c r="S10">
        <v>18</v>
      </c>
      <c r="T10">
        <v>19</v>
      </c>
      <c r="U10">
        <v>20</v>
      </c>
      <c r="V10">
        <v>21</v>
      </c>
      <c r="W10">
        <v>22</v>
      </c>
      <c r="X10">
        <v>23</v>
      </c>
      <c r="Y10">
        <v>24</v>
      </c>
      <c r="Z10">
        <v>25</v>
      </c>
      <c r="AA10">
        <v>26</v>
      </c>
      <c r="AB10">
        <v>27</v>
      </c>
      <c r="AC10">
        <v>28</v>
      </c>
      <c r="AD10">
        <v>29</v>
      </c>
      <c r="AE10">
        <v>30</v>
      </c>
      <c r="AF10">
        <v>31</v>
      </c>
      <c r="AG10">
        <v>32</v>
      </c>
      <c r="AH10">
        <v>33</v>
      </c>
      <c r="AI10">
        <v>34</v>
      </c>
      <c r="AJ10">
        <v>35</v>
      </c>
      <c r="AK10">
        <v>36</v>
      </c>
      <c r="AL10">
        <v>37</v>
      </c>
      <c r="AM10">
        <v>38</v>
      </c>
      <c r="AN10">
        <v>39</v>
      </c>
      <c r="AO10">
        <v>40</v>
      </c>
      <c r="AP10">
        <v>41</v>
      </c>
      <c r="AQ10">
        <v>42</v>
      </c>
      <c r="AR10">
        <v>43</v>
      </c>
      <c r="AS10">
        <v>44</v>
      </c>
      <c r="AT10">
        <v>45</v>
      </c>
      <c r="AU10">
        <v>46</v>
      </c>
      <c r="AV10">
        <v>47</v>
      </c>
      <c r="AW10">
        <v>48</v>
      </c>
      <c r="AX10">
        <v>49</v>
      </c>
      <c r="AY10">
        <v>50</v>
      </c>
      <c r="AZ10">
        <v>51</v>
      </c>
      <c r="BA10">
        <v>52</v>
      </c>
      <c r="BB10">
        <v>53</v>
      </c>
      <c r="BC10">
        <v>54</v>
      </c>
      <c r="BD10">
        <v>55</v>
      </c>
      <c r="BE10">
        <v>56</v>
      </c>
      <c r="BF10">
        <v>57</v>
      </c>
      <c r="BG10">
        <v>58</v>
      </c>
      <c r="BH10">
        <v>59</v>
      </c>
      <c r="BI10">
        <v>60</v>
      </c>
      <c r="BJ10">
        <v>61</v>
      </c>
      <c r="BK10">
        <v>62</v>
      </c>
      <c r="BL10">
        <v>63</v>
      </c>
      <c r="BM10">
        <v>64</v>
      </c>
    </row>
    <row r="11" spans="1:65" ht="14.4" customHeight="1" x14ac:dyDescent="0.35">
      <c r="A11" t="s">
        <v>164</v>
      </c>
      <c r="B11">
        <v>0</v>
      </c>
      <c r="C11">
        <v>1</v>
      </c>
      <c r="D11">
        <v>2</v>
      </c>
      <c r="E11">
        <v>3</v>
      </c>
      <c r="F11">
        <v>0</v>
      </c>
      <c r="G11">
        <v>1</v>
      </c>
      <c r="H11">
        <v>2</v>
      </c>
      <c r="I11">
        <v>3</v>
      </c>
      <c r="J11">
        <v>0</v>
      </c>
      <c r="K11">
        <v>1</v>
      </c>
      <c r="L11">
        <v>2</v>
      </c>
      <c r="M11">
        <v>3</v>
      </c>
      <c r="N11">
        <v>0</v>
      </c>
      <c r="O11">
        <v>1</v>
      </c>
      <c r="P11">
        <v>2</v>
      </c>
      <c r="Q11">
        <v>3</v>
      </c>
      <c r="R11">
        <v>0</v>
      </c>
      <c r="S11">
        <v>1</v>
      </c>
      <c r="T11">
        <v>2</v>
      </c>
      <c r="U11">
        <v>3</v>
      </c>
      <c r="V11">
        <v>0</v>
      </c>
      <c r="W11">
        <v>1</v>
      </c>
      <c r="X11">
        <v>2</v>
      </c>
      <c r="Y11">
        <v>3</v>
      </c>
      <c r="Z11">
        <v>0</v>
      </c>
      <c r="AA11">
        <v>1</v>
      </c>
      <c r="AB11">
        <v>2</v>
      </c>
      <c r="AC11">
        <v>3</v>
      </c>
      <c r="AD11">
        <v>0</v>
      </c>
      <c r="AE11">
        <v>1</v>
      </c>
      <c r="AF11">
        <v>2</v>
      </c>
      <c r="AG11">
        <v>3</v>
      </c>
      <c r="AH11">
        <v>0</v>
      </c>
      <c r="AI11">
        <v>1</v>
      </c>
      <c r="AJ11">
        <v>2</v>
      </c>
      <c r="AK11">
        <v>3</v>
      </c>
      <c r="AL11">
        <v>0</v>
      </c>
      <c r="AM11">
        <v>1</v>
      </c>
      <c r="AN11">
        <v>2</v>
      </c>
      <c r="AO11">
        <v>3</v>
      </c>
      <c r="AP11">
        <v>0</v>
      </c>
      <c r="AQ11">
        <v>1</v>
      </c>
      <c r="AR11">
        <v>2</v>
      </c>
      <c r="AS11">
        <v>3</v>
      </c>
      <c r="AT11">
        <v>0</v>
      </c>
      <c r="AU11">
        <v>1</v>
      </c>
      <c r="AV11">
        <v>2</v>
      </c>
      <c r="AW11">
        <v>3</v>
      </c>
      <c r="AX11">
        <v>0</v>
      </c>
      <c r="AY11">
        <v>1</v>
      </c>
      <c r="AZ11">
        <v>2</v>
      </c>
      <c r="BA11">
        <v>3</v>
      </c>
      <c r="BB11">
        <v>0</v>
      </c>
      <c r="BC11">
        <v>1</v>
      </c>
      <c r="BD11">
        <v>2</v>
      </c>
      <c r="BE11">
        <v>3</v>
      </c>
      <c r="BF11">
        <v>0</v>
      </c>
      <c r="BG11">
        <v>1</v>
      </c>
      <c r="BH11">
        <v>2</v>
      </c>
      <c r="BI11">
        <v>3</v>
      </c>
      <c r="BJ11">
        <v>0</v>
      </c>
      <c r="BK11">
        <v>1</v>
      </c>
      <c r="BL11">
        <v>2</v>
      </c>
      <c r="BM11">
        <v>3</v>
      </c>
    </row>
    <row r="12" spans="1:65" ht="14.4" customHeight="1" x14ac:dyDescent="0.35">
      <c r="A12" t="s">
        <v>165</v>
      </c>
      <c r="B12">
        <v>0</v>
      </c>
      <c r="C12">
        <v>0</v>
      </c>
      <c r="D12">
        <v>0</v>
      </c>
      <c r="E12">
        <v>0</v>
      </c>
      <c r="F12">
        <v>1</v>
      </c>
      <c r="G12">
        <v>1</v>
      </c>
      <c r="H12">
        <v>1</v>
      </c>
      <c r="I12">
        <v>1</v>
      </c>
      <c r="J12">
        <v>2</v>
      </c>
      <c r="K12">
        <v>2</v>
      </c>
      <c r="L12">
        <v>2</v>
      </c>
      <c r="M12">
        <v>2</v>
      </c>
      <c r="N12">
        <v>3</v>
      </c>
      <c r="O12">
        <v>3</v>
      </c>
      <c r="P12">
        <v>3</v>
      </c>
      <c r="Q12">
        <v>3</v>
      </c>
      <c r="R12">
        <v>0</v>
      </c>
      <c r="S12">
        <v>0</v>
      </c>
      <c r="T12">
        <v>0</v>
      </c>
      <c r="U12">
        <v>0</v>
      </c>
      <c r="V12">
        <v>1</v>
      </c>
      <c r="W12">
        <v>1</v>
      </c>
      <c r="X12">
        <v>1</v>
      </c>
      <c r="Y12">
        <v>1</v>
      </c>
      <c r="Z12">
        <v>2</v>
      </c>
      <c r="AA12">
        <v>2</v>
      </c>
      <c r="AB12">
        <v>2</v>
      </c>
      <c r="AC12">
        <v>2</v>
      </c>
      <c r="AD12">
        <v>3</v>
      </c>
      <c r="AE12">
        <v>3</v>
      </c>
      <c r="AF12">
        <v>3</v>
      </c>
      <c r="AG12">
        <v>3</v>
      </c>
      <c r="AH12">
        <v>0</v>
      </c>
      <c r="AI12">
        <v>0</v>
      </c>
      <c r="AJ12">
        <v>0</v>
      </c>
      <c r="AK12">
        <v>0</v>
      </c>
      <c r="AL12">
        <v>1</v>
      </c>
      <c r="AM12">
        <v>1</v>
      </c>
      <c r="AN12">
        <v>1</v>
      </c>
      <c r="AO12">
        <v>1</v>
      </c>
      <c r="AP12">
        <v>2</v>
      </c>
      <c r="AQ12">
        <v>2</v>
      </c>
      <c r="AR12">
        <v>2</v>
      </c>
      <c r="AS12">
        <v>2</v>
      </c>
      <c r="AT12">
        <v>3</v>
      </c>
      <c r="AU12">
        <v>3</v>
      </c>
      <c r="AV12">
        <v>3</v>
      </c>
      <c r="AW12">
        <v>3</v>
      </c>
      <c r="AX12">
        <v>0</v>
      </c>
      <c r="AY12">
        <v>0</v>
      </c>
      <c r="AZ12">
        <v>0</v>
      </c>
      <c r="BA12">
        <v>0</v>
      </c>
      <c r="BB12">
        <v>1</v>
      </c>
      <c r="BC12">
        <v>1</v>
      </c>
      <c r="BD12">
        <v>1</v>
      </c>
      <c r="BE12">
        <v>1</v>
      </c>
      <c r="BF12">
        <v>2</v>
      </c>
      <c r="BG12">
        <v>2</v>
      </c>
      <c r="BH12">
        <v>2</v>
      </c>
      <c r="BI12">
        <v>2</v>
      </c>
      <c r="BJ12">
        <v>3</v>
      </c>
      <c r="BK12">
        <v>3</v>
      </c>
      <c r="BL12">
        <v>3</v>
      </c>
      <c r="BM12">
        <v>3</v>
      </c>
    </row>
    <row r="13" spans="1:65" ht="14.4" customHeight="1" x14ac:dyDescent="0.35">
      <c r="A13" t="s">
        <v>166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3</v>
      </c>
      <c r="AY13">
        <v>3</v>
      </c>
      <c r="AZ13">
        <v>3</v>
      </c>
      <c r="BA13">
        <v>3</v>
      </c>
      <c r="BB13">
        <v>3</v>
      </c>
      <c r="BC13">
        <v>3</v>
      </c>
      <c r="BD13">
        <v>3</v>
      </c>
      <c r="BE13">
        <v>3</v>
      </c>
      <c r="BF13">
        <v>3</v>
      </c>
      <c r="BG13">
        <v>3</v>
      </c>
      <c r="BH13">
        <v>3</v>
      </c>
      <c r="BI13">
        <v>3</v>
      </c>
      <c r="BJ13">
        <v>3</v>
      </c>
      <c r="BK13">
        <v>3</v>
      </c>
      <c r="BL13">
        <v>3</v>
      </c>
      <c r="BM13">
        <v>3</v>
      </c>
    </row>
    <row r="14" spans="1:65" ht="14.4" customHeight="1" x14ac:dyDescent="0.35">
      <c r="A14" t="s">
        <v>138</v>
      </c>
      <c r="B14">
        <v>0</v>
      </c>
      <c r="C14">
        <f>+$H$3</f>
        <v>0.03</v>
      </c>
      <c r="D14">
        <f>+$H$4</f>
        <v>0.02</v>
      </c>
      <c r="E14" s="55">
        <f>+$H$5</f>
        <v>0.01</v>
      </c>
      <c r="F14" s="55">
        <v>0</v>
      </c>
      <c r="G14" s="55">
        <f>+$H$3</f>
        <v>0.03</v>
      </c>
      <c r="H14" s="55">
        <f>+$H$4</f>
        <v>0.02</v>
      </c>
      <c r="I14" s="55">
        <f>+$H$5</f>
        <v>0.01</v>
      </c>
      <c r="J14">
        <v>0</v>
      </c>
      <c r="K14">
        <f>+$H$3</f>
        <v>0.03</v>
      </c>
      <c r="L14">
        <f>+$H$4</f>
        <v>0.02</v>
      </c>
      <c r="M14" s="55">
        <f>+$H$5</f>
        <v>0.01</v>
      </c>
      <c r="N14">
        <v>0</v>
      </c>
      <c r="O14">
        <f>+$H$3</f>
        <v>0.03</v>
      </c>
      <c r="P14">
        <f>+$H$4</f>
        <v>0.02</v>
      </c>
      <c r="Q14" s="55">
        <f>+$H$5</f>
        <v>0.01</v>
      </c>
      <c r="R14">
        <v>0</v>
      </c>
      <c r="S14">
        <f>+$H$3</f>
        <v>0.03</v>
      </c>
      <c r="T14">
        <f>+$H$4</f>
        <v>0.02</v>
      </c>
      <c r="U14" s="55">
        <f>+$H$5</f>
        <v>0.01</v>
      </c>
      <c r="V14">
        <v>0</v>
      </c>
      <c r="W14">
        <f>+$H$3</f>
        <v>0.03</v>
      </c>
      <c r="X14">
        <f>+$H$4</f>
        <v>0.02</v>
      </c>
      <c r="Y14" s="55">
        <f>+$H$5</f>
        <v>0.01</v>
      </c>
      <c r="Z14">
        <v>0</v>
      </c>
      <c r="AA14">
        <f>+$H$3</f>
        <v>0.03</v>
      </c>
      <c r="AB14">
        <f>+$H$4</f>
        <v>0.02</v>
      </c>
      <c r="AC14" s="55">
        <f>+$H$5</f>
        <v>0.01</v>
      </c>
      <c r="AD14">
        <v>0</v>
      </c>
      <c r="AE14">
        <f>+$H$3</f>
        <v>0.03</v>
      </c>
      <c r="AF14">
        <f>+$H$4</f>
        <v>0.02</v>
      </c>
      <c r="AG14" s="55">
        <f>+$H$5</f>
        <v>0.01</v>
      </c>
      <c r="AH14">
        <v>0</v>
      </c>
      <c r="AI14">
        <f>+$H$3</f>
        <v>0.03</v>
      </c>
      <c r="AJ14">
        <f>+$H$4</f>
        <v>0.02</v>
      </c>
      <c r="AK14" s="55">
        <f>+$H$5</f>
        <v>0.01</v>
      </c>
      <c r="AL14">
        <v>0</v>
      </c>
      <c r="AM14">
        <f>+$H$3</f>
        <v>0.03</v>
      </c>
      <c r="AN14">
        <f>+$H$4</f>
        <v>0.02</v>
      </c>
      <c r="AO14" s="55">
        <f>+$H$5</f>
        <v>0.01</v>
      </c>
      <c r="AP14">
        <v>0</v>
      </c>
      <c r="AQ14">
        <f>+$H$3</f>
        <v>0.03</v>
      </c>
      <c r="AR14">
        <f>+$H$4</f>
        <v>0.02</v>
      </c>
      <c r="AS14" s="55">
        <f>+$H$5</f>
        <v>0.01</v>
      </c>
      <c r="AT14">
        <v>0</v>
      </c>
      <c r="AU14">
        <f>+$H$3</f>
        <v>0.03</v>
      </c>
      <c r="AV14">
        <f>+$H$4</f>
        <v>0.02</v>
      </c>
      <c r="AW14" s="55">
        <f>+$H$5</f>
        <v>0.01</v>
      </c>
      <c r="AX14">
        <v>0</v>
      </c>
      <c r="AY14">
        <f>+$H$3</f>
        <v>0.03</v>
      </c>
      <c r="AZ14">
        <f>+$H$4</f>
        <v>0.02</v>
      </c>
      <c r="BA14" s="55">
        <f>+$H$5</f>
        <v>0.01</v>
      </c>
      <c r="BB14">
        <v>0</v>
      </c>
      <c r="BC14">
        <f>+$H$3</f>
        <v>0.03</v>
      </c>
      <c r="BD14">
        <f>+$H$4</f>
        <v>0.02</v>
      </c>
      <c r="BE14" s="55">
        <f>+$H$5</f>
        <v>0.01</v>
      </c>
      <c r="BF14">
        <v>0</v>
      </c>
      <c r="BG14">
        <f>+$H$3</f>
        <v>0.03</v>
      </c>
      <c r="BH14">
        <f>+$H$4</f>
        <v>0.02</v>
      </c>
      <c r="BI14" s="55">
        <f>+$H$5</f>
        <v>0.01</v>
      </c>
      <c r="BJ14">
        <v>0</v>
      </c>
      <c r="BK14">
        <f>+$H$3</f>
        <v>0.03</v>
      </c>
      <c r="BL14">
        <f>+$H$4</f>
        <v>0.02</v>
      </c>
      <c r="BM14" s="55">
        <f>+$H$5</f>
        <v>0.01</v>
      </c>
    </row>
    <row r="15" spans="1:65" ht="14.4" customHeight="1" x14ac:dyDescent="0.35">
      <c r="A15" t="s">
        <v>139</v>
      </c>
      <c r="B15">
        <v>0</v>
      </c>
      <c r="C15">
        <v>0</v>
      </c>
      <c r="D15">
        <v>0</v>
      </c>
      <c r="E15">
        <v>0</v>
      </c>
      <c r="F15" s="55">
        <f>+$I$3</f>
        <v>0.02</v>
      </c>
      <c r="G15" s="55">
        <f t="shared" ref="G15:I15" si="0">+$I$3</f>
        <v>0.02</v>
      </c>
      <c r="H15" s="55">
        <f t="shared" si="0"/>
        <v>0.02</v>
      </c>
      <c r="I15" s="55">
        <f t="shared" si="0"/>
        <v>0.02</v>
      </c>
      <c r="J15" s="55">
        <f>+$I$4</f>
        <v>0.01</v>
      </c>
      <c r="K15" s="55">
        <f t="shared" ref="K15:M15" si="1">+$I$4</f>
        <v>0.01</v>
      </c>
      <c r="L15" s="55">
        <f t="shared" si="1"/>
        <v>0.01</v>
      </c>
      <c r="M15" s="55">
        <f t="shared" si="1"/>
        <v>0.01</v>
      </c>
      <c r="N15" s="55">
        <f>+$I$5</f>
        <v>0</v>
      </c>
      <c r="O15" s="55">
        <f t="shared" ref="O15:Q15" si="2">+$I$5</f>
        <v>0</v>
      </c>
      <c r="P15" s="55">
        <f t="shared" si="2"/>
        <v>0</v>
      </c>
      <c r="Q15" s="55">
        <f t="shared" si="2"/>
        <v>0</v>
      </c>
      <c r="R15">
        <v>0</v>
      </c>
      <c r="S15">
        <v>0</v>
      </c>
      <c r="T15">
        <v>0</v>
      </c>
      <c r="U15">
        <v>0</v>
      </c>
      <c r="V15" s="55">
        <f>+$I$3</f>
        <v>0.02</v>
      </c>
      <c r="W15" s="55">
        <f t="shared" ref="W15:Y15" si="3">+$I$3</f>
        <v>0.02</v>
      </c>
      <c r="X15" s="55">
        <f t="shared" si="3"/>
        <v>0.02</v>
      </c>
      <c r="Y15" s="55">
        <f t="shared" si="3"/>
        <v>0.02</v>
      </c>
      <c r="Z15" s="55">
        <f>+$I$4</f>
        <v>0.01</v>
      </c>
      <c r="AA15" s="55">
        <f t="shared" ref="AA15:AC15" si="4">+$I$4</f>
        <v>0.01</v>
      </c>
      <c r="AB15" s="55">
        <f t="shared" si="4"/>
        <v>0.01</v>
      </c>
      <c r="AC15" s="55">
        <f t="shared" si="4"/>
        <v>0.01</v>
      </c>
      <c r="AD15" s="55">
        <f>+$I$5</f>
        <v>0</v>
      </c>
      <c r="AE15" s="55">
        <f t="shared" ref="AE15:AG15" si="5">+$I$5</f>
        <v>0</v>
      </c>
      <c r="AF15" s="55">
        <f t="shared" si="5"/>
        <v>0</v>
      </c>
      <c r="AG15" s="55">
        <f t="shared" si="5"/>
        <v>0</v>
      </c>
      <c r="AH15">
        <v>0</v>
      </c>
      <c r="AI15">
        <v>0</v>
      </c>
      <c r="AJ15">
        <v>0</v>
      </c>
      <c r="AK15">
        <v>0</v>
      </c>
      <c r="AL15" s="55">
        <f>+$I$3</f>
        <v>0.02</v>
      </c>
      <c r="AM15" s="55">
        <f t="shared" ref="AM15:AO15" si="6">+$I$3</f>
        <v>0.02</v>
      </c>
      <c r="AN15" s="55">
        <f t="shared" si="6"/>
        <v>0.02</v>
      </c>
      <c r="AO15" s="55">
        <f t="shared" si="6"/>
        <v>0.02</v>
      </c>
      <c r="AP15" s="55">
        <f>+$I$4</f>
        <v>0.01</v>
      </c>
      <c r="AQ15" s="55">
        <f t="shared" ref="AQ15:AS15" si="7">+$I$4</f>
        <v>0.01</v>
      </c>
      <c r="AR15" s="55">
        <f t="shared" si="7"/>
        <v>0.01</v>
      </c>
      <c r="AS15" s="55">
        <f t="shared" si="7"/>
        <v>0.01</v>
      </c>
      <c r="AT15" s="55">
        <f>+$I$5</f>
        <v>0</v>
      </c>
      <c r="AU15" s="55">
        <f t="shared" ref="AU15:AW15" si="8">+$I$5</f>
        <v>0</v>
      </c>
      <c r="AV15" s="55">
        <f t="shared" si="8"/>
        <v>0</v>
      </c>
      <c r="AW15" s="55">
        <f t="shared" si="8"/>
        <v>0</v>
      </c>
      <c r="AX15">
        <v>0</v>
      </c>
      <c r="AY15">
        <v>0</v>
      </c>
      <c r="AZ15">
        <v>0</v>
      </c>
      <c r="BA15">
        <v>0</v>
      </c>
      <c r="BB15" s="55">
        <f>+$I$3</f>
        <v>0.02</v>
      </c>
      <c r="BC15" s="55">
        <f t="shared" ref="BC15:BE15" si="9">+$I$3</f>
        <v>0.02</v>
      </c>
      <c r="BD15" s="55">
        <f t="shared" si="9"/>
        <v>0.02</v>
      </c>
      <c r="BE15" s="55">
        <f t="shared" si="9"/>
        <v>0.02</v>
      </c>
      <c r="BF15" s="55">
        <f>+$I$4</f>
        <v>0.01</v>
      </c>
      <c r="BG15" s="55">
        <f t="shared" ref="BG15:BI15" si="10">+$I$4</f>
        <v>0.01</v>
      </c>
      <c r="BH15" s="55">
        <f t="shared" si="10"/>
        <v>0.01</v>
      </c>
      <c r="BI15" s="55">
        <f t="shared" si="10"/>
        <v>0.01</v>
      </c>
      <c r="BJ15" s="55">
        <f>+$I$5</f>
        <v>0</v>
      </c>
      <c r="BK15" s="55">
        <f t="shared" ref="BK15:BM15" si="11">+$I$5</f>
        <v>0</v>
      </c>
      <c r="BL15" s="55">
        <f t="shared" si="11"/>
        <v>0</v>
      </c>
      <c r="BM15" s="55">
        <f t="shared" si="11"/>
        <v>0</v>
      </c>
    </row>
    <row r="16" spans="1:65" ht="14.4" customHeight="1" x14ac:dyDescent="0.35">
      <c r="A16" t="s">
        <v>140</v>
      </c>
      <c r="B16" s="55">
        <f>+$J$5</f>
        <v>0</v>
      </c>
      <c r="C16" s="55">
        <f t="shared" ref="C16:Q16" si="12">+$J$5</f>
        <v>0</v>
      </c>
      <c r="D16" s="55">
        <f t="shared" si="12"/>
        <v>0</v>
      </c>
      <c r="E16" s="55">
        <f t="shared" si="12"/>
        <v>0</v>
      </c>
      <c r="F16" s="55">
        <f t="shared" si="12"/>
        <v>0</v>
      </c>
      <c r="G16" s="55">
        <f t="shared" si="12"/>
        <v>0</v>
      </c>
      <c r="H16" s="55">
        <f t="shared" si="12"/>
        <v>0</v>
      </c>
      <c r="I16" s="55">
        <f t="shared" si="12"/>
        <v>0</v>
      </c>
      <c r="J16" s="55">
        <f t="shared" si="12"/>
        <v>0</v>
      </c>
      <c r="K16" s="55">
        <f t="shared" si="12"/>
        <v>0</v>
      </c>
      <c r="L16" s="55">
        <f t="shared" si="12"/>
        <v>0</v>
      </c>
      <c r="M16" s="55">
        <f t="shared" si="12"/>
        <v>0</v>
      </c>
      <c r="N16" s="55">
        <f t="shared" si="12"/>
        <v>0</v>
      </c>
      <c r="O16" s="55">
        <f t="shared" si="12"/>
        <v>0</v>
      </c>
      <c r="P16" s="55">
        <f t="shared" si="12"/>
        <v>0</v>
      </c>
      <c r="Q16" s="55">
        <f t="shared" si="12"/>
        <v>0</v>
      </c>
      <c r="R16" s="55">
        <f>+$J$3</f>
        <v>0.01</v>
      </c>
      <c r="S16" s="55">
        <f t="shared" ref="S16:AG16" si="13">+$J$3</f>
        <v>0.01</v>
      </c>
      <c r="T16" s="55">
        <f t="shared" si="13"/>
        <v>0.01</v>
      </c>
      <c r="U16" s="55">
        <f t="shared" si="13"/>
        <v>0.01</v>
      </c>
      <c r="V16" s="55">
        <f t="shared" si="13"/>
        <v>0.01</v>
      </c>
      <c r="W16" s="55">
        <f t="shared" si="13"/>
        <v>0.01</v>
      </c>
      <c r="X16" s="55">
        <f t="shared" si="13"/>
        <v>0.01</v>
      </c>
      <c r="Y16" s="55">
        <f t="shared" si="13"/>
        <v>0.01</v>
      </c>
      <c r="Z16" s="55">
        <f t="shared" si="13"/>
        <v>0.01</v>
      </c>
      <c r="AA16" s="55">
        <f t="shared" si="13"/>
        <v>0.01</v>
      </c>
      <c r="AB16" s="55">
        <f t="shared" si="13"/>
        <v>0.01</v>
      </c>
      <c r="AC16" s="55">
        <f t="shared" si="13"/>
        <v>0.01</v>
      </c>
      <c r="AD16" s="55">
        <f t="shared" si="13"/>
        <v>0.01</v>
      </c>
      <c r="AE16" s="55">
        <f t="shared" si="13"/>
        <v>0.01</v>
      </c>
      <c r="AF16" s="55">
        <f t="shared" si="13"/>
        <v>0.01</v>
      </c>
      <c r="AG16" s="55">
        <f t="shared" si="13"/>
        <v>0.01</v>
      </c>
      <c r="AH16" s="55">
        <f>+$J$5</f>
        <v>0</v>
      </c>
      <c r="AI16" s="55">
        <f t="shared" ref="AI16:BB16" si="14">+$J$5</f>
        <v>0</v>
      </c>
      <c r="AJ16" s="55">
        <f t="shared" si="14"/>
        <v>0</v>
      </c>
      <c r="AK16" s="55">
        <f t="shared" si="14"/>
        <v>0</v>
      </c>
      <c r="AL16" s="55">
        <f t="shared" si="14"/>
        <v>0</v>
      </c>
      <c r="AM16" s="55">
        <f t="shared" si="14"/>
        <v>0</v>
      </c>
      <c r="AN16" s="55">
        <f t="shared" si="14"/>
        <v>0</v>
      </c>
      <c r="AO16" s="55">
        <f t="shared" si="14"/>
        <v>0</v>
      </c>
      <c r="AP16" s="55">
        <f t="shared" si="14"/>
        <v>0</v>
      </c>
      <c r="AQ16" s="55">
        <f t="shared" si="14"/>
        <v>0</v>
      </c>
      <c r="AR16" s="55">
        <f t="shared" si="14"/>
        <v>0</v>
      </c>
      <c r="AS16" s="55">
        <f t="shared" si="14"/>
        <v>0</v>
      </c>
      <c r="AT16" s="55">
        <f t="shared" si="14"/>
        <v>0</v>
      </c>
      <c r="AU16" s="55">
        <f t="shared" si="14"/>
        <v>0</v>
      </c>
      <c r="AV16" s="55">
        <f t="shared" si="14"/>
        <v>0</v>
      </c>
      <c r="AW16" s="55">
        <f t="shared" si="14"/>
        <v>0</v>
      </c>
      <c r="AX16" s="55">
        <f t="shared" si="14"/>
        <v>0</v>
      </c>
      <c r="AY16" s="55">
        <f t="shared" si="14"/>
        <v>0</v>
      </c>
      <c r="AZ16" s="55">
        <f t="shared" si="14"/>
        <v>0</v>
      </c>
      <c r="BA16" s="55">
        <f t="shared" si="14"/>
        <v>0</v>
      </c>
      <c r="BB16" s="55">
        <f t="shared" si="14"/>
        <v>0</v>
      </c>
      <c r="BC16" s="55">
        <f>+$J$5</f>
        <v>0</v>
      </c>
      <c r="BD16" s="55">
        <f t="shared" ref="BD16:BM16" si="15">+$J$5</f>
        <v>0</v>
      </c>
      <c r="BE16" s="55">
        <f t="shared" si="15"/>
        <v>0</v>
      </c>
      <c r="BF16" s="55">
        <f t="shared" si="15"/>
        <v>0</v>
      </c>
      <c r="BG16" s="55">
        <f t="shared" si="15"/>
        <v>0</v>
      </c>
      <c r="BH16" s="55">
        <f t="shared" si="15"/>
        <v>0</v>
      </c>
      <c r="BI16" s="55">
        <f t="shared" si="15"/>
        <v>0</v>
      </c>
      <c r="BJ16" s="55">
        <f t="shared" si="15"/>
        <v>0</v>
      </c>
      <c r="BK16" s="55">
        <f t="shared" si="15"/>
        <v>0</v>
      </c>
      <c r="BL16" s="55">
        <f t="shared" si="15"/>
        <v>0</v>
      </c>
      <c r="BM16" s="55">
        <f t="shared" si="15"/>
        <v>0</v>
      </c>
    </row>
    <row r="17" spans="1:65" ht="14.4" customHeight="1" x14ac:dyDescent="0.35">
      <c r="A17" s="55"/>
    </row>
    <row r="18" spans="1:65" ht="14.4" customHeight="1" x14ac:dyDescent="0.35">
      <c r="A18" t="s">
        <v>136</v>
      </c>
      <c r="B18">
        <f t="shared" ref="B18:AG18" si="16">+B11*16+B12*4+B13</f>
        <v>0</v>
      </c>
      <c r="C18">
        <f t="shared" si="16"/>
        <v>16</v>
      </c>
      <c r="D18">
        <f t="shared" si="16"/>
        <v>32</v>
      </c>
      <c r="E18">
        <f t="shared" si="16"/>
        <v>48</v>
      </c>
      <c r="F18">
        <f t="shared" si="16"/>
        <v>4</v>
      </c>
      <c r="G18">
        <f t="shared" si="16"/>
        <v>20</v>
      </c>
      <c r="H18">
        <f t="shared" si="16"/>
        <v>36</v>
      </c>
      <c r="I18">
        <f t="shared" si="16"/>
        <v>52</v>
      </c>
      <c r="J18">
        <f t="shared" si="16"/>
        <v>8</v>
      </c>
      <c r="K18">
        <f t="shared" si="16"/>
        <v>24</v>
      </c>
      <c r="L18">
        <f t="shared" si="16"/>
        <v>40</v>
      </c>
      <c r="M18">
        <f t="shared" si="16"/>
        <v>56</v>
      </c>
      <c r="N18">
        <f t="shared" si="16"/>
        <v>12</v>
      </c>
      <c r="O18">
        <f t="shared" si="16"/>
        <v>28</v>
      </c>
      <c r="P18">
        <f t="shared" si="16"/>
        <v>44</v>
      </c>
      <c r="Q18">
        <f t="shared" si="16"/>
        <v>60</v>
      </c>
      <c r="R18">
        <f t="shared" si="16"/>
        <v>1</v>
      </c>
      <c r="S18">
        <f t="shared" si="16"/>
        <v>17</v>
      </c>
      <c r="T18">
        <f t="shared" si="16"/>
        <v>33</v>
      </c>
      <c r="U18">
        <f t="shared" si="16"/>
        <v>49</v>
      </c>
      <c r="V18">
        <f t="shared" si="16"/>
        <v>5</v>
      </c>
      <c r="W18">
        <f t="shared" si="16"/>
        <v>21</v>
      </c>
      <c r="X18">
        <f t="shared" si="16"/>
        <v>37</v>
      </c>
      <c r="Y18">
        <f t="shared" si="16"/>
        <v>53</v>
      </c>
      <c r="Z18">
        <f t="shared" si="16"/>
        <v>9</v>
      </c>
      <c r="AA18">
        <f t="shared" si="16"/>
        <v>25</v>
      </c>
      <c r="AB18">
        <f t="shared" si="16"/>
        <v>41</v>
      </c>
      <c r="AC18">
        <f t="shared" si="16"/>
        <v>57</v>
      </c>
      <c r="AD18">
        <f t="shared" si="16"/>
        <v>13</v>
      </c>
      <c r="AE18">
        <f t="shared" si="16"/>
        <v>29</v>
      </c>
      <c r="AF18">
        <f t="shared" si="16"/>
        <v>45</v>
      </c>
      <c r="AG18">
        <f t="shared" si="16"/>
        <v>61</v>
      </c>
      <c r="AH18">
        <f t="shared" ref="AH18:BM18" si="17">+AH11*16+AH12*4+AH13</f>
        <v>2</v>
      </c>
      <c r="AI18">
        <f t="shared" si="17"/>
        <v>18</v>
      </c>
      <c r="AJ18">
        <f t="shared" si="17"/>
        <v>34</v>
      </c>
      <c r="AK18">
        <f t="shared" si="17"/>
        <v>50</v>
      </c>
      <c r="AL18">
        <f t="shared" si="17"/>
        <v>6</v>
      </c>
      <c r="AM18">
        <f t="shared" si="17"/>
        <v>22</v>
      </c>
      <c r="AN18">
        <f t="shared" si="17"/>
        <v>38</v>
      </c>
      <c r="AO18">
        <f t="shared" si="17"/>
        <v>54</v>
      </c>
      <c r="AP18">
        <f t="shared" si="17"/>
        <v>10</v>
      </c>
      <c r="AQ18">
        <f t="shared" si="17"/>
        <v>26</v>
      </c>
      <c r="AR18">
        <f t="shared" si="17"/>
        <v>42</v>
      </c>
      <c r="AS18">
        <f t="shared" si="17"/>
        <v>58</v>
      </c>
      <c r="AT18">
        <f t="shared" si="17"/>
        <v>14</v>
      </c>
      <c r="AU18">
        <f t="shared" si="17"/>
        <v>30</v>
      </c>
      <c r="AV18">
        <f t="shared" si="17"/>
        <v>46</v>
      </c>
      <c r="AW18">
        <f t="shared" si="17"/>
        <v>62</v>
      </c>
      <c r="AX18">
        <f t="shared" si="17"/>
        <v>3</v>
      </c>
      <c r="AY18">
        <f t="shared" si="17"/>
        <v>19</v>
      </c>
      <c r="AZ18">
        <f t="shared" si="17"/>
        <v>35</v>
      </c>
      <c r="BA18">
        <f t="shared" si="17"/>
        <v>51</v>
      </c>
      <c r="BB18">
        <f t="shared" si="17"/>
        <v>7</v>
      </c>
      <c r="BC18">
        <f t="shared" si="17"/>
        <v>23</v>
      </c>
      <c r="BD18">
        <f t="shared" si="17"/>
        <v>39</v>
      </c>
      <c r="BE18">
        <f t="shared" si="17"/>
        <v>55</v>
      </c>
      <c r="BF18">
        <f t="shared" si="17"/>
        <v>11</v>
      </c>
      <c r="BG18">
        <f t="shared" si="17"/>
        <v>27</v>
      </c>
      <c r="BH18">
        <f t="shared" si="17"/>
        <v>43</v>
      </c>
      <c r="BI18">
        <f t="shared" si="17"/>
        <v>59</v>
      </c>
      <c r="BJ18">
        <f t="shared" si="17"/>
        <v>15</v>
      </c>
      <c r="BK18">
        <f t="shared" si="17"/>
        <v>31</v>
      </c>
      <c r="BL18">
        <f t="shared" si="17"/>
        <v>47</v>
      </c>
      <c r="BM18">
        <f t="shared" si="17"/>
        <v>63</v>
      </c>
    </row>
    <row r="19" spans="1:65" ht="14.4" customHeight="1" x14ac:dyDescent="0.35">
      <c r="A19" t="s">
        <v>137</v>
      </c>
      <c r="B19" s="55">
        <f t="shared" ref="B19:AG19" si="18">+B14+B15+B16</f>
        <v>0</v>
      </c>
      <c r="C19" s="55">
        <f t="shared" si="18"/>
        <v>0.03</v>
      </c>
      <c r="D19" s="55">
        <f t="shared" si="18"/>
        <v>0.02</v>
      </c>
      <c r="E19" s="55">
        <f t="shared" si="18"/>
        <v>0.01</v>
      </c>
      <c r="F19" s="55">
        <f t="shared" si="18"/>
        <v>0.02</v>
      </c>
      <c r="G19" s="55">
        <f t="shared" si="18"/>
        <v>0.05</v>
      </c>
      <c r="H19" s="55">
        <f t="shared" si="18"/>
        <v>0.04</v>
      </c>
      <c r="I19" s="55">
        <f t="shared" si="18"/>
        <v>0.03</v>
      </c>
      <c r="J19" s="55">
        <f t="shared" si="18"/>
        <v>0.01</v>
      </c>
      <c r="K19" s="55">
        <f t="shared" si="18"/>
        <v>0.04</v>
      </c>
      <c r="L19" s="55">
        <f t="shared" si="18"/>
        <v>0.03</v>
      </c>
      <c r="M19" s="55">
        <f t="shared" si="18"/>
        <v>0.02</v>
      </c>
      <c r="N19" s="55">
        <f t="shared" si="18"/>
        <v>0</v>
      </c>
      <c r="O19" s="55">
        <f t="shared" si="18"/>
        <v>0.03</v>
      </c>
      <c r="P19" s="55">
        <f t="shared" si="18"/>
        <v>0.02</v>
      </c>
      <c r="Q19" s="55">
        <f t="shared" si="18"/>
        <v>0.01</v>
      </c>
      <c r="R19" s="55">
        <f t="shared" si="18"/>
        <v>0.01</v>
      </c>
      <c r="S19" s="55">
        <f t="shared" si="18"/>
        <v>0.04</v>
      </c>
      <c r="T19" s="55">
        <f t="shared" si="18"/>
        <v>0.03</v>
      </c>
      <c r="U19" s="55">
        <f t="shared" si="18"/>
        <v>0.02</v>
      </c>
      <c r="V19" s="55">
        <f t="shared" si="18"/>
        <v>0.03</v>
      </c>
      <c r="W19" s="55">
        <f t="shared" si="18"/>
        <v>6.0000000000000005E-2</v>
      </c>
      <c r="X19" s="55">
        <f t="shared" si="18"/>
        <v>0.05</v>
      </c>
      <c r="Y19" s="55">
        <f t="shared" si="18"/>
        <v>0.04</v>
      </c>
      <c r="Z19" s="55">
        <f t="shared" si="18"/>
        <v>0.02</v>
      </c>
      <c r="AA19" s="55">
        <f t="shared" si="18"/>
        <v>0.05</v>
      </c>
      <c r="AB19" s="55">
        <f t="shared" si="18"/>
        <v>0.04</v>
      </c>
      <c r="AC19" s="55">
        <f t="shared" si="18"/>
        <v>0.03</v>
      </c>
      <c r="AD19" s="55">
        <f t="shared" si="18"/>
        <v>0.01</v>
      </c>
      <c r="AE19" s="55">
        <f t="shared" si="18"/>
        <v>0.04</v>
      </c>
      <c r="AF19" s="55">
        <f t="shared" si="18"/>
        <v>0.03</v>
      </c>
      <c r="AG19" s="55">
        <f t="shared" si="18"/>
        <v>0.02</v>
      </c>
      <c r="AH19" s="55">
        <f t="shared" ref="AH19:BM19" si="19">+AH14+AH15+AH16</f>
        <v>0</v>
      </c>
      <c r="AI19" s="55">
        <f t="shared" si="19"/>
        <v>0.03</v>
      </c>
      <c r="AJ19" s="55">
        <f t="shared" si="19"/>
        <v>0.02</v>
      </c>
      <c r="AK19" s="55">
        <f t="shared" si="19"/>
        <v>0.01</v>
      </c>
      <c r="AL19" s="55">
        <f t="shared" si="19"/>
        <v>0.02</v>
      </c>
      <c r="AM19" s="55">
        <f t="shared" si="19"/>
        <v>0.05</v>
      </c>
      <c r="AN19" s="55">
        <f t="shared" si="19"/>
        <v>0.04</v>
      </c>
      <c r="AO19" s="55">
        <f t="shared" si="19"/>
        <v>0.03</v>
      </c>
      <c r="AP19" s="55">
        <f t="shared" si="19"/>
        <v>0.01</v>
      </c>
      <c r="AQ19" s="55">
        <f t="shared" si="19"/>
        <v>0.04</v>
      </c>
      <c r="AR19" s="55">
        <f t="shared" si="19"/>
        <v>0.03</v>
      </c>
      <c r="AS19" s="55">
        <f t="shared" si="19"/>
        <v>0.02</v>
      </c>
      <c r="AT19" s="55">
        <f t="shared" si="19"/>
        <v>0</v>
      </c>
      <c r="AU19" s="55">
        <f t="shared" si="19"/>
        <v>0.03</v>
      </c>
      <c r="AV19" s="55">
        <f t="shared" si="19"/>
        <v>0.02</v>
      </c>
      <c r="AW19" s="55">
        <f t="shared" si="19"/>
        <v>0.01</v>
      </c>
      <c r="AX19" s="55">
        <f t="shared" si="19"/>
        <v>0</v>
      </c>
      <c r="AY19" s="55">
        <f t="shared" si="19"/>
        <v>0.03</v>
      </c>
      <c r="AZ19" s="55">
        <f t="shared" si="19"/>
        <v>0.02</v>
      </c>
      <c r="BA19" s="55">
        <f t="shared" si="19"/>
        <v>0.01</v>
      </c>
      <c r="BB19" s="55">
        <f t="shared" si="19"/>
        <v>0.02</v>
      </c>
      <c r="BC19" s="55">
        <f t="shared" si="19"/>
        <v>0.05</v>
      </c>
      <c r="BD19" s="55">
        <f t="shared" si="19"/>
        <v>0.04</v>
      </c>
      <c r="BE19" s="55">
        <f t="shared" si="19"/>
        <v>0.03</v>
      </c>
      <c r="BF19" s="55">
        <f t="shared" si="19"/>
        <v>0.01</v>
      </c>
      <c r="BG19" s="55">
        <f t="shared" si="19"/>
        <v>0.04</v>
      </c>
      <c r="BH19" s="55">
        <f t="shared" si="19"/>
        <v>0.03</v>
      </c>
      <c r="BI19" s="55">
        <f t="shared" si="19"/>
        <v>0.02</v>
      </c>
      <c r="BJ19" s="55">
        <f t="shared" si="19"/>
        <v>0</v>
      </c>
      <c r="BK19" s="55">
        <f t="shared" si="19"/>
        <v>0.03</v>
      </c>
      <c r="BL19" s="55">
        <f t="shared" si="19"/>
        <v>0.02</v>
      </c>
      <c r="BM19" s="55">
        <f t="shared" si="19"/>
        <v>0.01</v>
      </c>
    </row>
    <row r="20" spans="1:65" ht="28.25" customHeight="1" x14ac:dyDescent="0.35">
      <c r="C20" t="s">
        <v>213</v>
      </c>
    </row>
    <row r="21" spans="1:65" ht="14.4" customHeight="1" x14ac:dyDescent="0.35">
      <c r="A21" t="s">
        <v>117</v>
      </c>
      <c r="D21" s="52" t="s">
        <v>141</v>
      </c>
      <c r="E21">
        <f>SUM(B25:B135)</f>
        <v>7.0000000000000007E-2</v>
      </c>
      <c r="F21" s="54" t="s">
        <v>142</v>
      </c>
    </row>
    <row r="22" spans="1:65" ht="14.4" customHeight="1" x14ac:dyDescent="0.35">
      <c r="A22" t="s">
        <v>118</v>
      </c>
      <c r="B22" t="s">
        <v>122</v>
      </c>
      <c r="C22" s="58" t="s">
        <v>116</v>
      </c>
      <c r="D22" s="58" t="s">
        <v>116</v>
      </c>
      <c r="E22" s="52" t="s">
        <v>116</v>
      </c>
      <c r="F22" s="52" t="s">
        <v>116</v>
      </c>
      <c r="G22" s="52" t="s">
        <v>116</v>
      </c>
      <c r="H22" s="58" t="s">
        <v>116</v>
      </c>
      <c r="I22" s="58" t="s">
        <v>120</v>
      </c>
      <c r="J22" s="58" t="s">
        <v>120</v>
      </c>
      <c r="K22" s="58" t="s">
        <v>120</v>
      </c>
      <c r="L22" s="58" t="s">
        <v>120</v>
      </c>
      <c r="M22" s="58" t="s">
        <v>120</v>
      </c>
      <c r="N22" s="58" t="s">
        <v>120</v>
      </c>
      <c r="O22" s="58" t="s">
        <v>121</v>
      </c>
      <c r="P22" s="58" t="s">
        <v>121</v>
      </c>
      <c r="Q22" s="58" t="s">
        <v>121</v>
      </c>
      <c r="R22" s="58" t="s">
        <v>121</v>
      </c>
      <c r="S22" s="58" t="s">
        <v>121</v>
      </c>
      <c r="T22" s="58" t="s">
        <v>121</v>
      </c>
      <c r="U22" s="58" t="s">
        <v>151</v>
      </c>
      <c r="V22" s="58" t="s">
        <v>151</v>
      </c>
      <c r="W22" s="58" t="s">
        <v>151</v>
      </c>
      <c r="X22" s="58" t="s">
        <v>151</v>
      </c>
      <c r="Y22" s="58" t="s">
        <v>151</v>
      </c>
      <c r="Z22" s="58" t="s">
        <v>151</v>
      </c>
      <c r="AA22" s="58" t="s">
        <v>207</v>
      </c>
      <c r="AB22" s="58" t="s">
        <v>207</v>
      </c>
      <c r="AC22" s="58" t="s">
        <v>207</v>
      </c>
      <c r="AD22" s="58" t="s">
        <v>207</v>
      </c>
      <c r="AE22" s="58" t="s">
        <v>207</v>
      </c>
      <c r="AF22" s="58" t="s">
        <v>207</v>
      </c>
      <c r="AG22" s="58" t="s">
        <v>223</v>
      </c>
      <c r="AH22" s="58" t="s">
        <v>223</v>
      </c>
      <c r="AI22" s="58" t="s">
        <v>223</v>
      </c>
      <c r="AJ22" s="58" t="s">
        <v>223</v>
      </c>
      <c r="AK22" s="58" t="s">
        <v>223</v>
      </c>
      <c r="AL22" s="58" t="s">
        <v>223</v>
      </c>
      <c r="AM22" s="58" t="s">
        <v>243</v>
      </c>
      <c r="AN22" s="58" t="s">
        <v>243</v>
      </c>
      <c r="AO22" s="58" t="s">
        <v>243</v>
      </c>
      <c r="AP22" s="58" t="s">
        <v>243</v>
      </c>
      <c r="AQ22" s="58" t="s">
        <v>243</v>
      </c>
      <c r="AR22" s="58" t="s">
        <v>243</v>
      </c>
    </row>
    <row r="23" spans="1:65" ht="14.4" customHeight="1" x14ac:dyDescent="0.35">
      <c r="A23" t="s">
        <v>119</v>
      </c>
      <c r="B23" t="s">
        <v>123</v>
      </c>
      <c r="C23" s="52" t="s">
        <v>118</v>
      </c>
      <c r="D23">
        <v>101</v>
      </c>
      <c r="E23">
        <v>105</v>
      </c>
      <c r="F23">
        <v>108</v>
      </c>
      <c r="G23">
        <v>112</v>
      </c>
      <c r="H23">
        <v>141</v>
      </c>
      <c r="I23" s="52" t="s">
        <v>118</v>
      </c>
      <c r="J23">
        <v>183</v>
      </c>
      <c r="K23">
        <v>189</v>
      </c>
      <c r="L23">
        <v>195</v>
      </c>
      <c r="M23">
        <v>198</v>
      </c>
      <c r="N23">
        <v>238</v>
      </c>
      <c r="O23" s="52" t="s">
        <v>118</v>
      </c>
      <c r="P23">
        <v>283</v>
      </c>
      <c r="Q23">
        <v>289</v>
      </c>
      <c r="R23">
        <v>298</v>
      </c>
      <c r="S23">
        <v>322</v>
      </c>
      <c r="T23">
        <v>372</v>
      </c>
      <c r="U23" s="52" t="s">
        <v>118</v>
      </c>
      <c r="V23">
        <v>420</v>
      </c>
      <c r="W23">
        <v>432</v>
      </c>
      <c r="X23">
        <v>443</v>
      </c>
      <c r="Y23">
        <v>509</v>
      </c>
      <c r="Z23">
        <v>533</v>
      </c>
      <c r="AA23" s="52" t="s">
        <v>118</v>
      </c>
      <c r="AB23">
        <v>557</v>
      </c>
      <c r="AC23">
        <v>577</v>
      </c>
      <c r="AD23">
        <v>585</v>
      </c>
      <c r="AE23">
        <v>730</v>
      </c>
      <c r="AF23">
        <v>806</v>
      </c>
      <c r="AG23" s="52" t="s">
        <v>118</v>
      </c>
      <c r="AH23">
        <v>878</v>
      </c>
      <c r="AI23">
        <v>917</v>
      </c>
      <c r="AJ23">
        <v>1099</v>
      </c>
      <c r="AK23">
        <v>1123</v>
      </c>
      <c r="AL23">
        <v>1144</v>
      </c>
      <c r="AM23" s="52" t="s">
        <v>118</v>
      </c>
      <c r="AN23">
        <f>AL_2017_18!T4</f>
        <v>1261</v>
      </c>
      <c r="AO23">
        <v>1266</v>
      </c>
      <c r="AP23">
        <v>1366</v>
      </c>
      <c r="AQ23">
        <v>1123</v>
      </c>
      <c r="AR23">
        <v>1399</v>
      </c>
    </row>
    <row r="24" spans="1:65" ht="14.4" customHeight="1" x14ac:dyDescent="0.35">
      <c r="A24" t="s">
        <v>125</v>
      </c>
      <c r="B24" t="s">
        <v>124</v>
      </c>
      <c r="C24" s="52" t="s">
        <v>6</v>
      </c>
      <c r="D24" s="81" t="s">
        <v>57</v>
      </c>
      <c r="E24" s="81" t="s">
        <v>58</v>
      </c>
      <c r="F24" s="81" t="s">
        <v>59</v>
      </c>
      <c r="G24" s="53" t="s">
        <v>93</v>
      </c>
      <c r="H24" s="81" t="s">
        <v>61</v>
      </c>
      <c r="I24" s="81" t="s">
        <v>6</v>
      </c>
      <c r="J24" s="81" t="s">
        <v>64</v>
      </c>
      <c r="K24" s="81" t="s">
        <v>65</v>
      </c>
      <c r="L24" s="81" t="s">
        <v>66</v>
      </c>
      <c r="M24" s="81" t="s">
        <v>67</v>
      </c>
      <c r="N24" s="81" t="s">
        <v>68</v>
      </c>
      <c r="O24" s="81" t="s">
        <v>6</v>
      </c>
      <c r="P24" s="81" t="s">
        <v>27</v>
      </c>
      <c r="Q24" s="81" t="s">
        <v>69</v>
      </c>
      <c r="R24" s="81" t="s">
        <v>70</v>
      </c>
      <c r="S24" s="81" t="s">
        <v>72</v>
      </c>
      <c r="T24" s="81" t="s">
        <v>71</v>
      </c>
      <c r="U24" s="98" t="s">
        <v>6</v>
      </c>
      <c r="V24" s="81">
        <v>41910</v>
      </c>
      <c r="W24" s="81">
        <v>41945</v>
      </c>
      <c r="X24" s="81">
        <v>41993</v>
      </c>
      <c r="Y24" s="81">
        <v>42158</v>
      </c>
      <c r="Z24" s="81">
        <v>42158</v>
      </c>
      <c r="AA24" s="99" t="s">
        <v>6</v>
      </c>
      <c r="AB24" s="53">
        <v>42274</v>
      </c>
      <c r="AC24" s="53">
        <v>42309</v>
      </c>
      <c r="AD24" s="53">
        <v>42343</v>
      </c>
      <c r="AE24" s="53">
        <v>42522</v>
      </c>
      <c r="AF24" s="53">
        <v>42578</v>
      </c>
      <c r="AG24" s="99" t="s">
        <v>6</v>
      </c>
      <c r="AH24" s="53">
        <v>42680</v>
      </c>
      <c r="AI24" s="53">
        <v>42707</v>
      </c>
      <c r="AJ24" s="53">
        <v>42886</v>
      </c>
      <c r="AK24" s="53">
        <v>42914</v>
      </c>
      <c r="AL24" s="53">
        <v>42935</v>
      </c>
      <c r="AM24" s="99" t="s">
        <v>6</v>
      </c>
      <c r="AN24" s="53">
        <f>AL_2017_18!T5</f>
        <v>43059</v>
      </c>
      <c r="AO24" s="53" t="str">
        <f>AL_2017_18!U5</f>
        <v>28/11/17</v>
      </c>
      <c r="AP24" s="53">
        <f>AL_2017_18!V5</f>
        <v>43250</v>
      </c>
      <c r="AQ24" s="53">
        <f>AL_2017_18!W5</f>
        <v>43278</v>
      </c>
      <c r="AR24" s="53">
        <v>43306</v>
      </c>
    </row>
    <row r="25" spans="1:65" ht="14.4" customHeight="1" x14ac:dyDescent="0.35">
      <c r="A25" t="s">
        <v>107</v>
      </c>
      <c r="B25" s="55">
        <v>0</v>
      </c>
      <c r="C25">
        <v>14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</row>
    <row r="26" spans="1:65" x14ac:dyDescent="0.35">
      <c r="A26" t="s">
        <v>145</v>
      </c>
      <c r="B26" s="55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12</v>
      </c>
      <c r="P26">
        <v>0</v>
      </c>
      <c r="Q26">
        <v>0</v>
      </c>
      <c r="R26">
        <v>0</v>
      </c>
      <c r="S26">
        <v>4</v>
      </c>
      <c r="T26">
        <v>5</v>
      </c>
      <c r="U26">
        <v>19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</row>
    <row r="27" spans="1:65" x14ac:dyDescent="0.35">
      <c r="A27" t="s">
        <v>102</v>
      </c>
      <c r="B27" s="55">
        <v>0</v>
      </c>
      <c r="C27">
        <v>9</v>
      </c>
      <c r="D27">
        <v>0</v>
      </c>
      <c r="E27">
        <v>0</v>
      </c>
      <c r="F27">
        <v>3</v>
      </c>
      <c r="G27">
        <v>0</v>
      </c>
      <c r="H27">
        <v>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14</v>
      </c>
      <c r="P27">
        <v>9</v>
      </c>
      <c r="Q27">
        <v>0</v>
      </c>
      <c r="R27">
        <v>0</v>
      </c>
      <c r="S27">
        <v>0</v>
      </c>
      <c r="T27">
        <v>6</v>
      </c>
      <c r="U27">
        <v>17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11</v>
      </c>
      <c r="AH27">
        <v>0</v>
      </c>
      <c r="AI27">
        <v>0</v>
      </c>
      <c r="AJ27">
        <v>3</v>
      </c>
      <c r="AK27">
        <v>0</v>
      </c>
      <c r="AL27">
        <v>0</v>
      </c>
      <c r="AM27">
        <v>8</v>
      </c>
      <c r="AN27">
        <v>0</v>
      </c>
      <c r="AO27">
        <v>0</v>
      </c>
      <c r="AP27">
        <v>6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</row>
    <row r="28" spans="1:65" x14ac:dyDescent="0.35">
      <c r="A28" t="s">
        <v>146</v>
      </c>
      <c r="B28" s="55">
        <v>0</v>
      </c>
      <c r="C28">
        <v>9</v>
      </c>
      <c r="D28">
        <v>0</v>
      </c>
      <c r="E28">
        <v>0</v>
      </c>
      <c r="F28">
        <v>3</v>
      </c>
      <c r="G28">
        <v>0</v>
      </c>
      <c r="H28">
        <v>2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10</v>
      </c>
      <c r="P28">
        <v>0</v>
      </c>
      <c r="Q28">
        <v>0</v>
      </c>
      <c r="R28">
        <v>0</v>
      </c>
      <c r="S28">
        <v>2</v>
      </c>
      <c r="T28">
        <v>4</v>
      </c>
      <c r="U28">
        <v>13</v>
      </c>
      <c r="V28">
        <v>8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18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</row>
    <row r="29" spans="1:65" x14ac:dyDescent="0.35">
      <c r="A29" t="s">
        <v>104</v>
      </c>
      <c r="B29" s="55">
        <v>0</v>
      </c>
      <c r="C29">
        <v>11</v>
      </c>
      <c r="D29">
        <v>0</v>
      </c>
      <c r="E29">
        <v>0</v>
      </c>
      <c r="F29">
        <v>14</v>
      </c>
      <c r="G29">
        <v>0</v>
      </c>
      <c r="H29">
        <v>1</v>
      </c>
      <c r="I29">
        <v>2</v>
      </c>
      <c r="J29">
        <v>10</v>
      </c>
      <c r="K29">
        <v>5</v>
      </c>
      <c r="L29">
        <v>1</v>
      </c>
      <c r="M29">
        <v>6</v>
      </c>
      <c r="N29">
        <v>2</v>
      </c>
      <c r="O29">
        <v>8</v>
      </c>
      <c r="P29">
        <v>12</v>
      </c>
      <c r="Q29">
        <v>12</v>
      </c>
      <c r="R29">
        <v>2</v>
      </c>
      <c r="S29">
        <v>0</v>
      </c>
      <c r="T29">
        <v>0</v>
      </c>
      <c r="U29">
        <v>1</v>
      </c>
      <c r="V29">
        <v>3</v>
      </c>
      <c r="W29">
        <v>1</v>
      </c>
      <c r="X29">
        <v>1</v>
      </c>
      <c r="Y29">
        <v>2</v>
      </c>
      <c r="Z29">
        <v>2</v>
      </c>
      <c r="AA29">
        <v>1</v>
      </c>
      <c r="AB29">
        <v>3</v>
      </c>
      <c r="AC29">
        <v>1</v>
      </c>
      <c r="AD29">
        <v>1</v>
      </c>
      <c r="AE29">
        <v>0</v>
      </c>
      <c r="AF29">
        <v>2</v>
      </c>
      <c r="AG29">
        <v>4</v>
      </c>
      <c r="AH29">
        <v>5</v>
      </c>
      <c r="AI29">
        <v>1</v>
      </c>
      <c r="AJ29">
        <v>0</v>
      </c>
      <c r="AK29">
        <v>0</v>
      </c>
      <c r="AL29">
        <v>2</v>
      </c>
      <c r="AM29">
        <v>3</v>
      </c>
      <c r="AN29">
        <v>0</v>
      </c>
      <c r="AO29">
        <v>1</v>
      </c>
      <c r="AP29">
        <v>3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</row>
    <row r="30" spans="1:65" x14ac:dyDescent="0.35">
      <c r="A30" t="s">
        <v>101</v>
      </c>
      <c r="B30" s="55">
        <v>0</v>
      </c>
      <c r="C30">
        <v>0</v>
      </c>
      <c r="D30">
        <v>5</v>
      </c>
      <c r="E30">
        <v>8</v>
      </c>
      <c r="F30">
        <v>13</v>
      </c>
      <c r="G30">
        <v>0</v>
      </c>
      <c r="H30">
        <v>0</v>
      </c>
      <c r="I30">
        <v>7</v>
      </c>
      <c r="J30">
        <v>9</v>
      </c>
      <c r="K30">
        <v>1</v>
      </c>
      <c r="L30">
        <v>8</v>
      </c>
      <c r="M30">
        <v>7</v>
      </c>
      <c r="N30">
        <v>6</v>
      </c>
      <c r="O30">
        <v>9</v>
      </c>
      <c r="P30">
        <v>0</v>
      </c>
      <c r="Q30">
        <v>0</v>
      </c>
      <c r="R30">
        <v>4</v>
      </c>
      <c r="S30">
        <v>0</v>
      </c>
      <c r="T30">
        <v>1</v>
      </c>
      <c r="U30">
        <v>5</v>
      </c>
      <c r="V30">
        <v>4</v>
      </c>
      <c r="W30">
        <v>2</v>
      </c>
      <c r="X30">
        <v>7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16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</row>
    <row r="31" spans="1:65" x14ac:dyDescent="0.35">
      <c r="A31" t="s">
        <v>111</v>
      </c>
      <c r="B31" s="55">
        <v>0</v>
      </c>
      <c r="C31">
        <v>0</v>
      </c>
      <c r="D31">
        <v>10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10</v>
      </c>
      <c r="AB31">
        <v>0</v>
      </c>
      <c r="AC31">
        <v>0</v>
      </c>
      <c r="AD31">
        <v>0</v>
      </c>
      <c r="AE31">
        <v>0</v>
      </c>
      <c r="AF31">
        <v>1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19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</row>
    <row r="32" spans="1:65" x14ac:dyDescent="0.35">
      <c r="A32" t="s">
        <v>99</v>
      </c>
      <c r="B32" s="55">
        <v>0</v>
      </c>
      <c r="C32">
        <v>6</v>
      </c>
      <c r="D32">
        <v>9</v>
      </c>
      <c r="E32">
        <v>1</v>
      </c>
      <c r="F32">
        <v>9</v>
      </c>
      <c r="G32">
        <v>0</v>
      </c>
      <c r="H32">
        <v>0</v>
      </c>
      <c r="I32">
        <v>11</v>
      </c>
      <c r="J32">
        <v>4</v>
      </c>
      <c r="K32">
        <v>12</v>
      </c>
      <c r="L32">
        <v>0</v>
      </c>
      <c r="M32">
        <v>4</v>
      </c>
      <c r="N32">
        <v>0</v>
      </c>
      <c r="O32">
        <v>11</v>
      </c>
      <c r="P32">
        <v>5</v>
      </c>
      <c r="Q32">
        <v>3</v>
      </c>
      <c r="R32">
        <v>0</v>
      </c>
      <c r="S32">
        <v>0</v>
      </c>
      <c r="T32">
        <v>0</v>
      </c>
      <c r="U32">
        <v>16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13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</row>
    <row r="33" spans="1:54" x14ac:dyDescent="0.35">
      <c r="A33" t="s">
        <v>94</v>
      </c>
      <c r="B33" s="55">
        <v>0</v>
      </c>
      <c r="C33">
        <v>1</v>
      </c>
      <c r="D33">
        <v>1</v>
      </c>
      <c r="E33">
        <v>2</v>
      </c>
      <c r="F33">
        <v>11</v>
      </c>
      <c r="G33">
        <v>0</v>
      </c>
      <c r="H33">
        <v>6</v>
      </c>
      <c r="I33">
        <v>8</v>
      </c>
      <c r="J33">
        <v>7</v>
      </c>
      <c r="K33">
        <v>11</v>
      </c>
      <c r="L33">
        <v>5</v>
      </c>
      <c r="M33">
        <v>8</v>
      </c>
      <c r="N33">
        <v>0</v>
      </c>
      <c r="O33">
        <v>3</v>
      </c>
      <c r="P33">
        <v>1</v>
      </c>
      <c r="Q33">
        <v>6</v>
      </c>
      <c r="R33">
        <v>1</v>
      </c>
      <c r="S33">
        <v>0</v>
      </c>
      <c r="T33">
        <v>0</v>
      </c>
      <c r="U33">
        <v>11</v>
      </c>
      <c r="V33">
        <v>7</v>
      </c>
      <c r="W33">
        <v>0</v>
      </c>
      <c r="X33">
        <v>0</v>
      </c>
      <c r="Y33">
        <v>0</v>
      </c>
      <c r="Z33">
        <v>0</v>
      </c>
      <c r="AA33">
        <v>6</v>
      </c>
      <c r="AB33">
        <v>0</v>
      </c>
      <c r="AC33">
        <v>3</v>
      </c>
      <c r="AD33">
        <v>6</v>
      </c>
      <c r="AE33">
        <v>0</v>
      </c>
      <c r="AF33">
        <v>0</v>
      </c>
      <c r="AG33">
        <v>2</v>
      </c>
      <c r="AH33">
        <v>3</v>
      </c>
      <c r="AI33">
        <v>3</v>
      </c>
      <c r="AJ33">
        <v>0</v>
      </c>
      <c r="AK33">
        <v>1</v>
      </c>
      <c r="AL33">
        <v>0</v>
      </c>
      <c r="AM33">
        <v>12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</row>
    <row r="34" spans="1:54" x14ac:dyDescent="0.35">
      <c r="A34" t="s">
        <v>96</v>
      </c>
      <c r="B34" s="55">
        <v>0</v>
      </c>
      <c r="C34">
        <v>3</v>
      </c>
      <c r="D34">
        <v>4</v>
      </c>
      <c r="E34">
        <v>7</v>
      </c>
      <c r="F34">
        <v>2</v>
      </c>
      <c r="G34">
        <v>0</v>
      </c>
      <c r="H34">
        <v>0</v>
      </c>
      <c r="I34">
        <v>12</v>
      </c>
      <c r="J34">
        <v>2</v>
      </c>
      <c r="K34">
        <v>6</v>
      </c>
      <c r="L34">
        <v>0</v>
      </c>
      <c r="M34">
        <v>0</v>
      </c>
      <c r="N34">
        <v>0</v>
      </c>
      <c r="O34">
        <v>15</v>
      </c>
      <c r="P34">
        <v>8</v>
      </c>
      <c r="Q34">
        <v>9</v>
      </c>
      <c r="R34">
        <v>0</v>
      </c>
      <c r="S34">
        <v>0</v>
      </c>
      <c r="T34">
        <v>0</v>
      </c>
      <c r="U34">
        <v>14</v>
      </c>
      <c r="V34">
        <v>0</v>
      </c>
      <c r="W34">
        <v>7</v>
      </c>
      <c r="X34">
        <v>0</v>
      </c>
      <c r="Y34">
        <v>0</v>
      </c>
      <c r="Z34">
        <v>0</v>
      </c>
      <c r="AA34">
        <v>8</v>
      </c>
      <c r="AB34">
        <v>2</v>
      </c>
      <c r="AC34">
        <v>7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14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</row>
    <row r="35" spans="1:54" x14ac:dyDescent="0.35">
      <c r="A35" t="s">
        <v>248</v>
      </c>
      <c r="B35" s="55">
        <v>0.02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1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</row>
    <row r="36" spans="1:54" x14ac:dyDescent="0.35">
      <c r="A36" t="s">
        <v>108</v>
      </c>
      <c r="B36" s="55">
        <v>0</v>
      </c>
      <c r="C36">
        <v>15</v>
      </c>
      <c r="D36">
        <v>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</row>
    <row r="37" spans="1:54" x14ac:dyDescent="0.35">
      <c r="A37" t="s">
        <v>106</v>
      </c>
      <c r="B37" s="55">
        <v>0.01</v>
      </c>
      <c r="C37">
        <v>13</v>
      </c>
      <c r="D37">
        <v>7</v>
      </c>
      <c r="E37">
        <v>0</v>
      </c>
      <c r="F37">
        <v>15</v>
      </c>
      <c r="G37">
        <v>0</v>
      </c>
      <c r="H37">
        <v>0</v>
      </c>
      <c r="I37">
        <v>4</v>
      </c>
      <c r="J37">
        <v>1</v>
      </c>
      <c r="K37">
        <v>7</v>
      </c>
      <c r="L37">
        <v>9</v>
      </c>
      <c r="M37">
        <v>2</v>
      </c>
      <c r="N37">
        <v>4</v>
      </c>
      <c r="O37">
        <v>6</v>
      </c>
      <c r="P37">
        <v>0</v>
      </c>
      <c r="Q37">
        <v>11</v>
      </c>
      <c r="R37">
        <v>5</v>
      </c>
      <c r="S37">
        <v>1</v>
      </c>
      <c r="T37">
        <v>5</v>
      </c>
      <c r="U37">
        <v>9</v>
      </c>
      <c r="V37">
        <v>0</v>
      </c>
      <c r="W37">
        <v>8</v>
      </c>
      <c r="X37">
        <v>4</v>
      </c>
      <c r="Y37">
        <v>0</v>
      </c>
      <c r="Z37">
        <v>5</v>
      </c>
      <c r="AA37">
        <v>9</v>
      </c>
      <c r="AB37">
        <v>0</v>
      </c>
      <c r="AC37">
        <v>0</v>
      </c>
      <c r="AD37">
        <v>0</v>
      </c>
      <c r="AE37">
        <v>5</v>
      </c>
      <c r="AF37">
        <v>6</v>
      </c>
      <c r="AG37">
        <v>6</v>
      </c>
      <c r="AH37">
        <v>0</v>
      </c>
      <c r="AI37">
        <v>4</v>
      </c>
      <c r="AJ37">
        <v>1</v>
      </c>
      <c r="AK37">
        <v>0</v>
      </c>
      <c r="AL37">
        <v>0</v>
      </c>
      <c r="AM37">
        <v>1</v>
      </c>
      <c r="AN37">
        <v>4</v>
      </c>
      <c r="AO37">
        <v>4</v>
      </c>
      <c r="AP37">
        <v>2</v>
      </c>
      <c r="AQ37">
        <v>2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</row>
    <row r="38" spans="1:54" x14ac:dyDescent="0.35">
      <c r="A38" t="s">
        <v>185</v>
      </c>
      <c r="B38" s="55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18</v>
      </c>
      <c r="V38">
        <v>0</v>
      </c>
      <c r="W38">
        <v>0</v>
      </c>
      <c r="X38">
        <v>0</v>
      </c>
      <c r="Y38">
        <v>0</v>
      </c>
      <c r="Z38">
        <v>0</v>
      </c>
      <c r="AA38">
        <v>13</v>
      </c>
      <c r="AB38">
        <v>0</v>
      </c>
      <c r="AC38">
        <v>0</v>
      </c>
      <c r="AD38">
        <v>4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9</v>
      </c>
      <c r="AN38">
        <v>3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</row>
    <row r="39" spans="1:54" x14ac:dyDescent="0.35">
      <c r="A39" t="s">
        <v>98</v>
      </c>
      <c r="B39" s="55">
        <v>0</v>
      </c>
      <c r="C39">
        <v>5</v>
      </c>
      <c r="D39">
        <v>8</v>
      </c>
      <c r="E39">
        <v>3</v>
      </c>
      <c r="F39">
        <v>0</v>
      </c>
      <c r="G39">
        <v>0</v>
      </c>
      <c r="H39">
        <v>5</v>
      </c>
      <c r="I39">
        <v>9</v>
      </c>
      <c r="J39">
        <v>0</v>
      </c>
      <c r="K39">
        <v>10</v>
      </c>
      <c r="L39">
        <v>2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</row>
    <row r="40" spans="1:54" x14ac:dyDescent="0.35">
      <c r="A40" t="s">
        <v>105</v>
      </c>
      <c r="B40" s="55">
        <v>0.01</v>
      </c>
      <c r="C40">
        <v>12</v>
      </c>
      <c r="D40">
        <v>0</v>
      </c>
      <c r="E40">
        <v>9</v>
      </c>
      <c r="F40">
        <v>10</v>
      </c>
      <c r="G40">
        <v>0</v>
      </c>
      <c r="H40">
        <v>0</v>
      </c>
      <c r="I40">
        <v>10</v>
      </c>
      <c r="J40">
        <v>5</v>
      </c>
      <c r="K40">
        <v>8</v>
      </c>
      <c r="L40">
        <v>0</v>
      </c>
      <c r="M40">
        <v>3</v>
      </c>
      <c r="N40">
        <v>3</v>
      </c>
      <c r="O40">
        <v>16</v>
      </c>
      <c r="P40">
        <v>7</v>
      </c>
      <c r="Q40">
        <v>10</v>
      </c>
      <c r="R40">
        <v>0</v>
      </c>
      <c r="S40">
        <v>0</v>
      </c>
      <c r="T40">
        <v>0</v>
      </c>
      <c r="U40">
        <v>7</v>
      </c>
      <c r="V40">
        <v>0</v>
      </c>
      <c r="W40">
        <v>6</v>
      </c>
      <c r="X40">
        <v>5</v>
      </c>
      <c r="Y40">
        <v>0</v>
      </c>
      <c r="Z40">
        <v>1</v>
      </c>
      <c r="AA40">
        <v>7</v>
      </c>
      <c r="AB40">
        <v>4</v>
      </c>
      <c r="AC40">
        <v>0</v>
      </c>
      <c r="AD40">
        <v>7</v>
      </c>
      <c r="AE40">
        <v>4</v>
      </c>
      <c r="AF40">
        <v>0</v>
      </c>
      <c r="AG40">
        <v>7</v>
      </c>
      <c r="AH40">
        <v>4</v>
      </c>
      <c r="AI40">
        <v>0</v>
      </c>
      <c r="AJ40">
        <v>0</v>
      </c>
      <c r="AK40">
        <v>0</v>
      </c>
      <c r="AL40">
        <v>0</v>
      </c>
      <c r="AM40">
        <v>7</v>
      </c>
      <c r="AN40">
        <v>0</v>
      </c>
      <c r="AO40">
        <v>0</v>
      </c>
      <c r="AP40">
        <v>1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</row>
    <row r="41" spans="1:54" x14ac:dyDescent="0.35">
      <c r="A41" t="s">
        <v>100</v>
      </c>
      <c r="B41" s="55">
        <v>0</v>
      </c>
      <c r="C41">
        <v>7</v>
      </c>
      <c r="D41">
        <v>6</v>
      </c>
      <c r="E41">
        <v>0</v>
      </c>
      <c r="F41">
        <v>12</v>
      </c>
      <c r="G41">
        <v>0</v>
      </c>
      <c r="H41">
        <v>4</v>
      </c>
      <c r="I41">
        <v>3</v>
      </c>
      <c r="J41">
        <v>8</v>
      </c>
      <c r="K41">
        <v>4</v>
      </c>
      <c r="L41">
        <v>6</v>
      </c>
      <c r="M41">
        <v>5</v>
      </c>
      <c r="N41">
        <v>0</v>
      </c>
      <c r="O41">
        <v>4</v>
      </c>
      <c r="P41">
        <v>6</v>
      </c>
      <c r="Q41">
        <v>1</v>
      </c>
      <c r="R41">
        <v>3</v>
      </c>
      <c r="S41">
        <v>0</v>
      </c>
      <c r="T41">
        <v>0</v>
      </c>
      <c r="U41">
        <v>2</v>
      </c>
      <c r="V41">
        <v>0</v>
      </c>
      <c r="W41">
        <v>3</v>
      </c>
      <c r="X41">
        <v>3</v>
      </c>
      <c r="Y41">
        <v>4</v>
      </c>
      <c r="Z41">
        <v>3</v>
      </c>
      <c r="AA41">
        <v>3</v>
      </c>
      <c r="AB41">
        <v>0</v>
      </c>
      <c r="AC41">
        <v>4</v>
      </c>
      <c r="AD41">
        <v>5</v>
      </c>
      <c r="AE41">
        <v>2</v>
      </c>
      <c r="AF41">
        <v>7</v>
      </c>
      <c r="AG41">
        <v>1</v>
      </c>
      <c r="AH41">
        <v>1</v>
      </c>
      <c r="AI41">
        <v>6</v>
      </c>
      <c r="AJ41">
        <v>2</v>
      </c>
      <c r="AK41">
        <v>3</v>
      </c>
      <c r="AL41">
        <v>0</v>
      </c>
      <c r="AM41">
        <v>2</v>
      </c>
      <c r="AN41">
        <v>5</v>
      </c>
      <c r="AO41">
        <v>2</v>
      </c>
      <c r="AP41">
        <v>5</v>
      </c>
      <c r="AQ41">
        <v>6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</row>
    <row r="42" spans="1:54" x14ac:dyDescent="0.35">
      <c r="A42" t="s">
        <v>110</v>
      </c>
      <c r="B42" s="55">
        <v>0</v>
      </c>
      <c r="C42">
        <v>17</v>
      </c>
      <c r="D42">
        <v>0</v>
      </c>
      <c r="E42">
        <v>0</v>
      </c>
      <c r="F42">
        <v>7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5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</row>
    <row r="43" spans="1:54" x14ac:dyDescent="0.35">
      <c r="A43" t="s">
        <v>103</v>
      </c>
      <c r="B43" s="55">
        <v>0</v>
      </c>
      <c r="C43">
        <v>10</v>
      </c>
      <c r="D43">
        <v>0</v>
      </c>
      <c r="E43">
        <v>6</v>
      </c>
      <c r="F43">
        <v>8</v>
      </c>
      <c r="G43">
        <v>0</v>
      </c>
      <c r="H43">
        <v>0</v>
      </c>
      <c r="I43">
        <v>1</v>
      </c>
      <c r="J43">
        <v>3</v>
      </c>
      <c r="K43">
        <v>2</v>
      </c>
      <c r="L43">
        <v>7</v>
      </c>
      <c r="M43">
        <v>1</v>
      </c>
      <c r="N43">
        <v>1</v>
      </c>
      <c r="O43">
        <v>13</v>
      </c>
      <c r="P43">
        <v>0</v>
      </c>
      <c r="Q43">
        <v>8</v>
      </c>
      <c r="R43">
        <v>0</v>
      </c>
      <c r="S43">
        <v>3</v>
      </c>
      <c r="T43">
        <v>0</v>
      </c>
      <c r="U43">
        <v>8</v>
      </c>
      <c r="V43">
        <v>1</v>
      </c>
      <c r="W43">
        <v>4</v>
      </c>
      <c r="X43">
        <v>0</v>
      </c>
      <c r="Y43">
        <v>0</v>
      </c>
      <c r="Z43">
        <v>0</v>
      </c>
      <c r="AA43">
        <v>11</v>
      </c>
      <c r="AB43">
        <v>0</v>
      </c>
      <c r="AC43">
        <v>2</v>
      </c>
      <c r="AD43">
        <v>0</v>
      </c>
      <c r="AE43">
        <v>0</v>
      </c>
      <c r="AF43">
        <v>0</v>
      </c>
      <c r="AG43">
        <v>8</v>
      </c>
      <c r="AH43">
        <v>6</v>
      </c>
      <c r="AI43">
        <v>0</v>
      </c>
      <c r="AJ43">
        <v>0</v>
      </c>
      <c r="AK43">
        <v>0</v>
      </c>
      <c r="AL43">
        <v>0</v>
      </c>
      <c r="AM43">
        <v>15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</row>
    <row r="44" spans="1:54" x14ac:dyDescent="0.35">
      <c r="A44" t="s">
        <v>95</v>
      </c>
      <c r="B44" s="55">
        <v>0</v>
      </c>
      <c r="C44">
        <v>2</v>
      </c>
      <c r="D44">
        <v>11</v>
      </c>
      <c r="E44">
        <v>4</v>
      </c>
      <c r="F44">
        <v>4</v>
      </c>
      <c r="G44">
        <v>0</v>
      </c>
      <c r="H44">
        <v>3</v>
      </c>
      <c r="I44">
        <v>6</v>
      </c>
      <c r="J44">
        <v>11</v>
      </c>
      <c r="K44">
        <v>3</v>
      </c>
      <c r="L44">
        <v>3</v>
      </c>
      <c r="M44">
        <v>0</v>
      </c>
      <c r="N44">
        <v>0</v>
      </c>
      <c r="O44">
        <v>7</v>
      </c>
      <c r="P44">
        <v>0</v>
      </c>
      <c r="Q44">
        <v>7</v>
      </c>
      <c r="R44">
        <v>8</v>
      </c>
      <c r="S44">
        <v>0</v>
      </c>
      <c r="T44">
        <v>2</v>
      </c>
      <c r="U44">
        <v>10</v>
      </c>
      <c r="V44">
        <v>0</v>
      </c>
      <c r="W44">
        <v>0</v>
      </c>
      <c r="X44">
        <v>9</v>
      </c>
      <c r="Y44">
        <v>3</v>
      </c>
      <c r="Z44">
        <v>6</v>
      </c>
      <c r="AA44">
        <v>4</v>
      </c>
      <c r="AB44">
        <v>0</v>
      </c>
      <c r="AC44">
        <v>6</v>
      </c>
      <c r="AD44">
        <v>0</v>
      </c>
      <c r="AE44">
        <v>1</v>
      </c>
      <c r="AF44">
        <v>5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6</v>
      </c>
      <c r="AN44">
        <v>2</v>
      </c>
      <c r="AO44">
        <v>5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</row>
    <row r="45" spans="1:54" x14ac:dyDescent="0.35">
      <c r="A45" t="s">
        <v>113</v>
      </c>
      <c r="B45" s="5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2</v>
      </c>
      <c r="P45">
        <v>10</v>
      </c>
      <c r="Q45">
        <v>5</v>
      </c>
      <c r="R45">
        <v>7</v>
      </c>
      <c r="S45">
        <v>5</v>
      </c>
      <c r="T45">
        <v>8</v>
      </c>
      <c r="U45">
        <v>4</v>
      </c>
      <c r="V45">
        <v>5</v>
      </c>
      <c r="W45">
        <v>0</v>
      </c>
      <c r="X45">
        <v>6</v>
      </c>
      <c r="Y45">
        <v>1</v>
      </c>
      <c r="Z45">
        <v>0</v>
      </c>
      <c r="AA45">
        <v>12</v>
      </c>
      <c r="AB45">
        <v>0</v>
      </c>
      <c r="AC45">
        <v>0</v>
      </c>
      <c r="AD45">
        <v>2</v>
      </c>
      <c r="AE45">
        <v>0</v>
      </c>
      <c r="AF45">
        <v>0</v>
      </c>
      <c r="AG45">
        <v>3</v>
      </c>
      <c r="AH45">
        <v>2</v>
      </c>
      <c r="AI45">
        <v>5</v>
      </c>
      <c r="AJ45">
        <v>0</v>
      </c>
      <c r="AK45">
        <v>0</v>
      </c>
      <c r="AL45">
        <v>1</v>
      </c>
      <c r="AM45">
        <v>11</v>
      </c>
      <c r="AN45">
        <v>0</v>
      </c>
      <c r="AO45">
        <v>6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</row>
    <row r="46" spans="1:54" x14ac:dyDescent="0.35">
      <c r="A46" t="s">
        <v>112</v>
      </c>
      <c r="B46" s="55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</v>
      </c>
      <c r="P46">
        <v>4</v>
      </c>
      <c r="Q46">
        <v>4</v>
      </c>
      <c r="R46">
        <v>6</v>
      </c>
      <c r="S46">
        <v>6</v>
      </c>
      <c r="T46">
        <v>3</v>
      </c>
      <c r="U46">
        <v>6</v>
      </c>
      <c r="V46">
        <v>6</v>
      </c>
      <c r="W46">
        <v>0</v>
      </c>
      <c r="X46">
        <v>2</v>
      </c>
      <c r="Y46">
        <v>7</v>
      </c>
      <c r="Z46">
        <v>0</v>
      </c>
      <c r="AA46">
        <v>5</v>
      </c>
      <c r="AB46">
        <v>0</v>
      </c>
      <c r="AC46">
        <v>0</v>
      </c>
      <c r="AD46">
        <v>3</v>
      </c>
      <c r="AE46">
        <v>0</v>
      </c>
      <c r="AF46">
        <v>4</v>
      </c>
      <c r="AG46">
        <v>5</v>
      </c>
      <c r="AH46">
        <v>8</v>
      </c>
      <c r="AI46">
        <v>2</v>
      </c>
      <c r="AJ46">
        <v>0</v>
      </c>
      <c r="AK46">
        <v>0</v>
      </c>
      <c r="AL46">
        <v>3</v>
      </c>
      <c r="AM46">
        <v>5</v>
      </c>
      <c r="AN46">
        <v>1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</row>
    <row r="47" spans="1:54" x14ac:dyDescent="0.35">
      <c r="A47" t="s">
        <v>114</v>
      </c>
      <c r="B47" s="55">
        <v>0.03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5</v>
      </c>
      <c r="P47">
        <v>3</v>
      </c>
      <c r="Q47">
        <v>2</v>
      </c>
      <c r="R47">
        <v>0</v>
      </c>
      <c r="S47">
        <v>0</v>
      </c>
      <c r="T47">
        <v>7</v>
      </c>
      <c r="U47">
        <v>3</v>
      </c>
      <c r="V47">
        <v>2</v>
      </c>
      <c r="W47">
        <v>5</v>
      </c>
      <c r="X47">
        <v>8</v>
      </c>
      <c r="Y47">
        <v>6</v>
      </c>
      <c r="Z47">
        <v>4</v>
      </c>
      <c r="AA47">
        <v>2</v>
      </c>
      <c r="AB47">
        <v>1</v>
      </c>
      <c r="AC47">
        <v>5</v>
      </c>
      <c r="AD47">
        <v>0</v>
      </c>
      <c r="AE47">
        <v>3</v>
      </c>
      <c r="AF47">
        <v>3</v>
      </c>
      <c r="AG47">
        <v>9</v>
      </c>
      <c r="AH47">
        <v>7</v>
      </c>
      <c r="AI47">
        <v>0</v>
      </c>
      <c r="AJ47">
        <v>0</v>
      </c>
      <c r="AK47">
        <v>0</v>
      </c>
      <c r="AL47">
        <v>0</v>
      </c>
      <c r="AM47">
        <v>4</v>
      </c>
      <c r="AN47">
        <v>0</v>
      </c>
      <c r="AO47">
        <v>3</v>
      </c>
      <c r="AP47">
        <v>4</v>
      </c>
      <c r="AQ47">
        <v>3</v>
      </c>
      <c r="AR47">
        <v>1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</row>
    <row r="48" spans="1:54" x14ac:dyDescent="0.35">
      <c r="A48" t="s">
        <v>234</v>
      </c>
      <c r="B48" s="55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10</v>
      </c>
      <c r="AH48">
        <v>0</v>
      </c>
      <c r="AI48">
        <v>0</v>
      </c>
      <c r="AJ48">
        <v>0</v>
      </c>
      <c r="AK48">
        <v>2</v>
      </c>
      <c r="AL48">
        <v>0</v>
      </c>
      <c r="AM48">
        <v>17</v>
      </c>
      <c r="AN48">
        <v>0</v>
      </c>
      <c r="AO48">
        <v>0</v>
      </c>
      <c r="AP48">
        <v>0</v>
      </c>
      <c r="AQ48">
        <v>4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</row>
    <row r="49" spans="1:64" x14ac:dyDescent="0.35">
      <c r="A49" t="s">
        <v>115</v>
      </c>
      <c r="B49" s="55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18</v>
      </c>
      <c r="P49">
        <v>11</v>
      </c>
      <c r="Q49">
        <v>0</v>
      </c>
      <c r="R49">
        <v>0</v>
      </c>
      <c r="S49">
        <v>0</v>
      </c>
      <c r="T49">
        <v>0</v>
      </c>
      <c r="U49">
        <v>12</v>
      </c>
      <c r="V49">
        <v>0</v>
      </c>
      <c r="W49">
        <v>0</v>
      </c>
      <c r="X49">
        <v>0</v>
      </c>
      <c r="Y49">
        <v>5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10</v>
      </c>
      <c r="AN49">
        <v>0</v>
      </c>
      <c r="AO49">
        <v>0</v>
      </c>
      <c r="AP49">
        <v>7</v>
      </c>
      <c r="AQ49">
        <v>5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</row>
    <row r="50" spans="1:64" x14ac:dyDescent="0.35">
      <c r="A50" t="s">
        <v>160</v>
      </c>
      <c r="B50" s="55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15</v>
      </c>
      <c r="V50">
        <v>9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20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</row>
    <row r="51" spans="1:64" x14ac:dyDescent="0.35">
      <c r="A51" t="s">
        <v>109</v>
      </c>
      <c r="B51" s="55">
        <v>0</v>
      </c>
      <c r="C51">
        <v>16</v>
      </c>
      <c r="D51">
        <v>0</v>
      </c>
      <c r="E51">
        <v>0</v>
      </c>
      <c r="F51">
        <v>6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</row>
    <row r="52" spans="1:64" x14ac:dyDescent="0.35">
      <c r="A52" t="s">
        <v>97</v>
      </c>
      <c r="B52" s="55">
        <v>0</v>
      </c>
      <c r="C52">
        <v>4</v>
      </c>
      <c r="D52">
        <v>3</v>
      </c>
      <c r="E52">
        <v>5</v>
      </c>
      <c r="F52">
        <v>5</v>
      </c>
      <c r="G52">
        <v>0</v>
      </c>
      <c r="H52">
        <v>0</v>
      </c>
      <c r="I52">
        <v>5</v>
      </c>
      <c r="J52">
        <v>6</v>
      </c>
      <c r="K52">
        <v>9</v>
      </c>
      <c r="L52">
        <v>4</v>
      </c>
      <c r="M52">
        <v>0</v>
      </c>
      <c r="N52">
        <v>0</v>
      </c>
      <c r="O52">
        <v>17</v>
      </c>
      <c r="P52">
        <v>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</row>
    <row r="53" spans="1:64" x14ac:dyDescent="0.35">
      <c r="B53" s="55"/>
    </row>
    <row r="54" spans="1:64" x14ac:dyDescent="0.35">
      <c r="A54" t="s">
        <v>210</v>
      </c>
      <c r="B54" s="55"/>
      <c r="C54">
        <f>+MAX(C25:C52)</f>
        <v>17</v>
      </c>
      <c r="D54">
        <f t="shared" ref="D54:BB54" si="20">+MAX(D25:D52)</f>
        <v>11</v>
      </c>
      <c r="E54">
        <f t="shared" si="20"/>
        <v>9</v>
      </c>
      <c r="F54">
        <f t="shared" si="20"/>
        <v>15</v>
      </c>
      <c r="G54">
        <f t="shared" si="20"/>
        <v>0</v>
      </c>
      <c r="H54">
        <f t="shared" si="20"/>
        <v>6</v>
      </c>
      <c r="I54">
        <f t="shared" si="20"/>
        <v>12</v>
      </c>
      <c r="J54">
        <f t="shared" si="20"/>
        <v>11</v>
      </c>
      <c r="K54">
        <f t="shared" si="20"/>
        <v>12</v>
      </c>
      <c r="L54">
        <f t="shared" si="20"/>
        <v>9</v>
      </c>
      <c r="M54">
        <f t="shared" si="20"/>
        <v>8</v>
      </c>
      <c r="N54">
        <f t="shared" si="20"/>
        <v>6</v>
      </c>
      <c r="O54">
        <f t="shared" si="20"/>
        <v>18</v>
      </c>
      <c r="P54">
        <f t="shared" si="20"/>
        <v>12</v>
      </c>
      <c r="Q54">
        <f t="shared" si="20"/>
        <v>12</v>
      </c>
      <c r="R54">
        <f t="shared" si="20"/>
        <v>8</v>
      </c>
      <c r="S54">
        <f t="shared" si="20"/>
        <v>6</v>
      </c>
      <c r="T54">
        <f t="shared" si="20"/>
        <v>8</v>
      </c>
      <c r="U54">
        <f t="shared" si="20"/>
        <v>19</v>
      </c>
      <c r="V54">
        <f t="shared" si="20"/>
        <v>9</v>
      </c>
      <c r="W54">
        <f t="shared" si="20"/>
        <v>8</v>
      </c>
      <c r="X54">
        <f t="shared" si="20"/>
        <v>9</v>
      </c>
      <c r="Y54">
        <f t="shared" si="20"/>
        <v>7</v>
      </c>
      <c r="Z54">
        <f t="shared" si="20"/>
        <v>6</v>
      </c>
      <c r="AA54">
        <f t="shared" si="20"/>
        <v>13</v>
      </c>
      <c r="AB54">
        <f t="shared" si="20"/>
        <v>4</v>
      </c>
      <c r="AC54">
        <f t="shared" si="20"/>
        <v>7</v>
      </c>
      <c r="AD54">
        <f t="shared" si="20"/>
        <v>7</v>
      </c>
      <c r="AE54">
        <f t="shared" si="20"/>
        <v>5</v>
      </c>
      <c r="AF54">
        <f t="shared" si="20"/>
        <v>7</v>
      </c>
      <c r="AG54">
        <f t="shared" si="20"/>
        <v>11</v>
      </c>
      <c r="AH54">
        <f t="shared" si="20"/>
        <v>8</v>
      </c>
      <c r="AI54">
        <f t="shared" si="20"/>
        <v>6</v>
      </c>
      <c r="AJ54">
        <f t="shared" si="20"/>
        <v>3</v>
      </c>
      <c r="AK54">
        <f t="shared" si="20"/>
        <v>3</v>
      </c>
      <c r="AL54">
        <f t="shared" si="20"/>
        <v>3</v>
      </c>
      <c r="AM54">
        <f t="shared" si="20"/>
        <v>20</v>
      </c>
      <c r="AN54">
        <f t="shared" si="20"/>
        <v>5</v>
      </c>
      <c r="AO54">
        <f t="shared" si="20"/>
        <v>6</v>
      </c>
      <c r="AP54">
        <f t="shared" si="20"/>
        <v>7</v>
      </c>
      <c r="AQ54">
        <f t="shared" si="20"/>
        <v>6</v>
      </c>
      <c r="AR54">
        <f t="shared" si="20"/>
        <v>1</v>
      </c>
      <c r="AS54">
        <f t="shared" si="20"/>
        <v>0</v>
      </c>
      <c r="AT54">
        <f t="shared" si="20"/>
        <v>0</v>
      </c>
      <c r="AU54">
        <f t="shared" si="20"/>
        <v>0</v>
      </c>
      <c r="AV54">
        <f t="shared" si="20"/>
        <v>0</v>
      </c>
      <c r="AW54">
        <f t="shared" si="20"/>
        <v>0</v>
      </c>
      <c r="AX54">
        <f t="shared" si="20"/>
        <v>0</v>
      </c>
      <c r="AY54">
        <f t="shared" si="20"/>
        <v>0</v>
      </c>
      <c r="AZ54">
        <f t="shared" si="20"/>
        <v>0</v>
      </c>
      <c r="BA54">
        <f t="shared" si="20"/>
        <v>0</v>
      </c>
      <c r="BB54">
        <f t="shared" si="20"/>
        <v>0</v>
      </c>
    </row>
    <row r="55" spans="1:64" x14ac:dyDescent="0.35">
      <c r="A55" t="s">
        <v>212</v>
      </c>
      <c r="B55" s="55"/>
      <c r="C55">
        <f>+(C54+1)*C54/2</f>
        <v>153</v>
      </c>
      <c r="D55">
        <f t="shared" ref="D55:AZ55" si="21">+(D54+1)*D54/2</f>
        <v>66</v>
      </c>
      <c r="E55">
        <f t="shared" si="21"/>
        <v>45</v>
      </c>
      <c r="F55">
        <f t="shared" si="21"/>
        <v>120</v>
      </c>
      <c r="G55">
        <f t="shared" si="21"/>
        <v>0</v>
      </c>
      <c r="H55">
        <f t="shared" si="21"/>
        <v>21</v>
      </c>
      <c r="I55">
        <f t="shared" si="21"/>
        <v>78</v>
      </c>
      <c r="J55">
        <f t="shared" si="21"/>
        <v>66</v>
      </c>
      <c r="K55">
        <f t="shared" si="21"/>
        <v>78</v>
      </c>
      <c r="L55">
        <f t="shared" si="21"/>
        <v>45</v>
      </c>
      <c r="M55">
        <f t="shared" si="21"/>
        <v>36</v>
      </c>
      <c r="N55">
        <f t="shared" si="21"/>
        <v>21</v>
      </c>
      <c r="O55">
        <f t="shared" si="21"/>
        <v>171</v>
      </c>
      <c r="P55">
        <f t="shared" si="21"/>
        <v>78</v>
      </c>
      <c r="Q55">
        <f t="shared" si="21"/>
        <v>78</v>
      </c>
      <c r="R55">
        <f t="shared" si="21"/>
        <v>36</v>
      </c>
      <c r="S55">
        <f t="shared" si="21"/>
        <v>21</v>
      </c>
      <c r="T55">
        <f t="shared" si="21"/>
        <v>36</v>
      </c>
      <c r="U55">
        <f t="shared" si="21"/>
        <v>190</v>
      </c>
      <c r="V55">
        <f t="shared" si="21"/>
        <v>45</v>
      </c>
      <c r="W55">
        <f t="shared" si="21"/>
        <v>36</v>
      </c>
      <c r="X55">
        <f t="shared" si="21"/>
        <v>45</v>
      </c>
      <c r="Y55">
        <f t="shared" si="21"/>
        <v>28</v>
      </c>
      <c r="Z55">
        <f t="shared" si="21"/>
        <v>21</v>
      </c>
      <c r="AA55">
        <f t="shared" si="21"/>
        <v>91</v>
      </c>
      <c r="AB55">
        <f t="shared" si="21"/>
        <v>10</v>
      </c>
      <c r="AC55">
        <f t="shared" si="21"/>
        <v>28</v>
      </c>
      <c r="AD55">
        <f t="shared" si="21"/>
        <v>28</v>
      </c>
      <c r="AE55">
        <f t="shared" si="21"/>
        <v>15</v>
      </c>
      <c r="AF55">
        <f t="shared" si="21"/>
        <v>28</v>
      </c>
      <c r="AG55">
        <f t="shared" si="21"/>
        <v>66</v>
      </c>
      <c r="AH55">
        <f t="shared" si="21"/>
        <v>36</v>
      </c>
      <c r="AI55">
        <f t="shared" si="21"/>
        <v>21</v>
      </c>
      <c r="AJ55">
        <f t="shared" si="21"/>
        <v>6</v>
      </c>
      <c r="AK55">
        <f t="shared" si="21"/>
        <v>6</v>
      </c>
      <c r="AL55">
        <f t="shared" si="21"/>
        <v>6</v>
      </c>
      <c r="AM55">
        <f t="shared" si="21"/>
        <v>210</v>
      </c>
      <c r="AN55">
        <f t="shared" si="21"/>
        <v>15</v>
      </c>
      <c r="AO55">
        <f t="shared" si="21"/>
        <v>21</v>
      </c>
      <c r="AP55">
        <f t="shared" si="21"/>
        <v>28</v>
      </c>
      <c r="AQ55">
        <f t="shared" si="21"/>
        <v>21</v>
      </c>
      <c r="AR55">
        <f t="shared" si="21"/>
        <v>1</v>
      </c>
      <c r="AS55">
        <f t="shared" si="21"/>
        <v>0</v>
      </c>
      <c r="AT55">
        <f t="shared" si="21"/>
        <v>0</v>
      </c>
      <c r="AU55">
        <f t="shared" si="21"/>
        <v>0</v>
      </c>
      <c r="AV55">
        <f t="shared" si="21"/>
        <v>0</v>
      </c>
      <c r="AW55">
        <f t="shared" si="21"/>
        <v>0</v>
      </c>
      <c r="AX55">
        <f t="shared" si="21"/>
        <v>0</v>
      </c>
      <c r="AY55">
        <f t="shared" si="21"/>
        <v>0</v>
      </c>
      <c r="AZ55">
        <f t="shared" si="21"/>
        <v>0</v>
      </c>
    </row>
    <row r="56" spans="1:64" x14ac:dyDescent="0.35">
      <c r="A56" t="s">
        <v>211</v>
      </c>
      <c r="B56" s="55"/>
      <c r="C56">
        <f>SUM(C27:C52)</f>
        <v>140</v>
      </c>
      <c r="D56">
        <f>SUM(D25:D52)</f>
        <v>66</v>
      </c>
      <c r="E56">
        <f t="shared" ref="E56:BF56" si="22">SUM(E27:E52)</f>
        <v>45</v>
      </c>
      <c r="F56">
        <f t="shared" si="22"/>
        <v>122</v>
      </c>
      <c r="G56">
        <f t="shared" si="22"/>
        <v>0</v>
      </c>
      <c r="H56">
        <f t="shared" si="22"/>
        <v>23</v>
      </c>
      <c r="I56">
        <f t="shared" si="22"/>
        <v>78</v>
      </c>
      <c r="J56">
        <f t="shared" si="22"/>
        <v>66</v>
      </c>
      <c r="K56">
        <f t="shared" si="22"/>
        <v>78</v>
      </c>
      <c r="L56">
        <f t="shared" si="22"/>
        <v>45</v>
      </c>
      <c r="M56">
        <f t="shared" si="22"/>
        <v>36</v>
      </c>
      <c r="N56">
        <f t="shared" si="22"/>
        <v>21</v>
      </c>
      <c r="O56">
        <f t="shared" si="22"/>
        <v>159</v>
      </c>
      <c r="P56">
        <f t="shared" si="22"/>
        <v>78</v>
      </c>
      <c r="Q56">
        <f t="shared" si="22"/>
        <v>78</v>
      </c>
      <c r="R56">
        <f t="shared" si="22"/>
        <v>36</v>
      </c>
      <c r="S56">
        <f>SUM(S25:S52)</f>
        <v>21</v>
      </c>
      <c r="T56">
        <f t="shared" si="22"/>
        <v>36</v>
      </c>
      <c r="U56">
        <f t="shared" si="22"/>
        <v>171</v>
      </c>
      <c r="V56">
        <f t="shared" si="22"/>
        <v>45</v>
      </c>
      <c r="W56">
        <f t="shared" si="22"/>
        <v>36</v>
      </c>
      <c r="X56">
        <f t="shared" si="22"/>
        <v>45</v>
      </c>
      <c r="Y56">
        <f t="shared" si="22"/>
        <v>28</v>
      </c>
      <c r="Z56">
        <f t="shared" si="22"/>
        <v>21</v>
      </c>
      <c r="AA56">
        <f t="shared" si="22"/>
        <v>91</v>
      </c>
      <c r="AB56">
        <f t="shared" si="22"/>
        <v>10</v>
      </c>
      <c r="AC56">
        <f t="shared" si="22"/>
        <v>28</v>
      </c>
      <c r="AD56">
        <f t="shared" si="22"/>
        <v>28</v>
      </c>
      <c r="AE56">
        <f t="shared" si="22"/>
        <v>15</v>
      </c>
      <c r="AF56">
        <f t="shared" si="22"/>
        <v>28</v>
      </c>
      <c r="AG56">
        <f t="shared" si="22"/>
        <v>66</v>
      </c>
      <c r="AH56">
        <f t="shared" si="22"/>
        <v>36</v>
      </c>
      <c r="AI56">
        <f t="shared" si="22"/>
        <v>21</v>
      </c>
      <c r="AJ56">
        <f t="shared" si="22"/>
        <v>6</v>
      </c>
      <c r="AK56">
        <f t="shared" si="22"/>
        <v>6</v>
      </c>
      <c r="AL56">
        <f t="shared" si="22"/>
        <v>6</v>
      </c>
      <c r="AM56">
        <f t="shared" si="22"/>
        <v>210</v>
      </c>
      <c r="AN56">
        <f t="shared" si="22"/>
        <v>15</v>
      </c>
      <c r="AO56">
        <f t="shared" si="22"/>
        <v>21</v>
      </c>
      <c r="AP56">
        <f t="shared" si="22"/>
        <v>28</v>
      </c>
      <c r="AQ56">
        <f t="shared" si="22"/>
        <v>21</v>
      </c>
      <c r="AR56">
        <f t="shared" si="22"/>
        <v>1</v>
      </c>
      <c r="AS56">
        <f t="shared" si="22"/>
        <v>0</v>
      </c>
      <c r="AT56">
        <f t="shared" si="22"/>
        <v>0</v>
      </c>
      <c r="AU56">
        <f t="shared" si="22"/>
        <v>0</v>
      </c>
      <c r="AV56">
        <f t="shared" si="22"/>
        <v>0</v>
      </c>
      <c r="AW56">
        <f t="shared" si="22"/>
        <v>0</v>
      </c>
      <c r="AX56">
        <f t="shared" si="22"/>
        <v>0</v>
      </c>
      <c r="AY56">
        <f t="shared" si="22"/>
        <v>0</v>
      </c>
      <c r="AZ56">
        <f t="shared" si="22"/>
        <v>0</v>
      </c>
      <c r="BA56">
        <f t="shared" si="22"/>
        <v>0</v>
      </c>
      <c r="BB56">
        <f t="shared" si="22"/>
        <v>0</v>
      </c>
      <c r="BC56">
        <f t="shared" si="22"/>
        <v>0</v>
      </c>
      <c r="BD56">
        <f t="shared" si="22"/>
        <v>0</v>
      </c>
      <c r="BE56">
        <f t="shared" si="22"/>
        <v>0</v>
      </c>
      <c r="BF56">
        <f t="shared" si="22"/>
        <v>0</v>
      </c>
    </row>
    <row r="57" spans="1:64" x14ac:dyDescent="0.35">
      <c r="A57" t="s">
        <v>250</v>
      </c>
      <c r="D57">
        <f t="shared" ref="D57" si="23">+D55-D56</f>
        <v>0</v>
      </c>
      <c r="E57">
        <f t="shared" ref="E57" si="24">+E55-E56</f>
        <v>0</v>
      </c>
      <c r="F57">
        <f t="shared" ref="F57" si="25">+F55-F56</f>
        <v>-2</v>
      </c>
      <c r="G57">
        <f t="shared" ref="G57" si="26">+G55-G56</f>
        <v>0</v>
      </c>
      <c r="H57">
        <f t="shared" ref="H57" si="27">+H55-H56</f>
        <v>-2</v>
      </c>
      <c r="J57">
        <f t="shared" ref="J57" si="28">+J55-J56</f>
        <v>0</v>
      </c>
      <c r="K57">
        <f t="shared" ref="K57" si="29">+K55-K56</f>
        <v>0</v>
      </c>
      <c r="L57">
        <f t="shared" ref="L57" si="30">+L55-L56</f>
        <v>0</v>
      </c>
      <c r="M57">
        <f t="shared" ref="M57" si="31">+M55-M56</f>
        <v>0</v>
      </c>
      <c r="N57">
        <f t="shared" ref="N57" si="32">+N55-N56</f>
        <v>0</v>
      </c>
      <c r="P57">
        <f t="shared" ref="P57" si="33">+P55-P56</f>
        <v>0</v>
      </c>
      <c r="Q57">
        <f t="shared" ref="Q57" si="34">+Q55-Q56</f>
        <v>0</v>
      </c>
      <c r="R57">
        <f t="shared" ref="R57" si="35">+R55-R56</f>
        <v>0</v>
      </c>
      <c r="S57">
        <f t="shared" ref="S57" si="36">+S55-S56</f>
        <v>0</v>
      </c>
      <c r="T57">
        <f t="shared" ref="T57" si="37">+T55-T56</f>
        <v>0</v>
      </c>
      <c r="V57">
        <f t="shared" ref="V57:AK57" si="38">+V55-V56</f>
        <v>0</v>
      </c>
      <c r="W57">
        <f t="shared" si="38"/>
        <v>0</v>
      </c>
      <c r="X57">
        <f t="shared" si="38"/>
        <v>0</v>
      </c>
      <c r="Y57">
        <f t="shared" si="38"/>
        <v>0</v>
      </c>
      <c r="Z57">
        <f t="shared" si="38"/>
        <v>0</v>
      </c>
      <c r="AA57">
        <f t="shared" si="38"/>
        <v>0</v>
      </c>
      <c r="AB57">
        <f t="shared" si="38"/>
        <v>0</v>
      </c>
      <c r="AC57">
        <f t="shared" si="38"/>
        <v>0</v>
      </c>
      <c r="AD57">
        <f t="shared" si="38"/>
        <v>0</v>
      </c>
      <c r="AE57">
        <f t="shared" si="38"/>
        <v>0</v>
      </c>
      <c r="AF57">
        <f t="shared" si="38"/>
        <v>0</v>
      </c>
      <c r="AG57">
        <f t="shared" si="38"/>
        <v>0</v>
      </c>
      <c r="AH57">
        <f t="shared" si="38"/>
        <v>0</v>
      </c>
      <c r="AI57">
        <f t="shared" si="38"/>
        <v>0</v>
      </c>
      <c r="AJ57">
        <f t="shared" si="38"/>
        <v>0</v>
      </c>
      <c r="AK57">
        <f t="shared" si="38"/>
        <v>0</v>
      </c>
      <c r="AL57">
        <f t="shared" ref="AL57" si="39">+AL55-AL56</f>
        <v>0</v>
      </c>
      <c r="AM57">
        <f t="shared" ref="AM57" si="40">+AM55-AM56</f>
        <v>0</v>
      </c>
      <c r="AN57">
        <f t="shared" ref="AN57" si="41">+AN55-AN56</f>
        <v>0</v>
      </c>
      <c r="AO57">
        <f t="shared" ref="AO57" si="42">+AO55-AO56</f>
        <v>0</v>
      </c>
      <c r="AP57">
        <f t="shared" ref="AP57" si="43">+AP55-AP56</f>
        <v>0</v>
      </c>
      <c r="AQ57">
        <f t="shared" ref="AQ57" si="44">+AQ55-AQ56</f>
        <v>0</v>
      </c>
      <c r="AR57">
        <f t="shared" ref="AR57" si="45">+AR55-AR56</f>
        <v>0</v>
      </c>
      <c r="AS57">
        <f t="shared" ref="AS57" si="46">+AS55-AS56</f>
        <v>0</v>
      </c>
      <c r="AT57">
        <f t="shared" ref="AT57" si="47">+AT55-AT56</f>
        <v>0</v>
      </c>
      <c r="AU57">
        <f t="shared" ref="AU57" si="48">+AU55-AU56</f>
        <v>0</v>
      </c>
      <c r="AV57">
        <f t="shared" ref="AV57" si="49">+AV55-AV56</f>
        <v>0</v>
      </c>
      <c r="AW57">
        <f t="shared" ref="AW57" si="50">+AW55-AW56</f>
        <v>0</v>
      </c>
      <c r="AX57">
        <f t="shared" ref="AX57" si="51">+AX55-AX56</f>
        <v>0</v>
      </c>
      <c r="AY57">
        <f t="shared" ref="AY57" si="52">+AY55-AY56</f>
        <v>0</v>
      </c>
      <c r="AZ57">
        <f t="shared" ref="AZ57" si="53">+AZ55-AZ56</f>
        <v>0</v>
      </c>
      <c r="BA57">
        <f t="shared" ref="BA57" si="54">+BA55-BA56</f>
        <v>0</v>
      </c>
      <c r="BB57">
        <f t="shared" ref="BB57" si="55">+BB55-BB56</f>
        <v>0</v>
      </c>
      <c r="BC57">
        <f t="shared" ref="BC57" si="56">+BC55-BC56</f>
        <v>0</v>
      </c>
      <c r="BD57">
        <f t="shared" ref="BD57" si="57">+BD55-BD56</f>
        <v>0</v>
      </c>
      <c r="BE57">
        <f t="shared" ref="BE57" si="58">+BE55-BE56</f>
        <v>0</v>
      </c>
      <c r="BF57">
        <f t="shared" ref="BF57" si="59">+BF55-BF56</f>
        <v>0</v>
      </c>
      <c r="BG57">
        <f t="shared" ref="BG57" si="60">+BG55-BG56</f>
        <v>0</v>
      </c>
      <c r="BH57">
        <f t="shared" ref="BH57" si="61">+BH55-BH56</f>
        <v>0</v>
      </c>
      <c r="BI57">
        <f t="shared" ref="BI57" si="62">+BI55-BI56</f>
        <v>0</v>
      </c>
      <c r="BJ57">
        <f t="shared" ref="BJ57" si="63">+BJ55-BJ56</f>
        <v>0</v>
      </c>
      <c r="BK57">
        <f t="shared" ref="BK57" si="64">+BK55-BK56</f>
        <v>0</v>
      </c>
      <c r="BL57">
        <f t="shared" ref="BL57" si="65">+BL55-BL56</f>
        <v>0</v>
      </c>
    </row>
    <row r="58" spans="1:64" x14ac:dyDescent="0.35">
      <c r="B58" s="55"/>
    </row>
    <row r="59" spans="1:64" x14ac:dyDescent="0.35">
      <c r="B59" s="55"/>
    </row>
    <row r="60" spans="1:64" x14ac:dyDescent="0.35">
      <c r="B60" s="55"/>
    </row>
    <row r="61" spans="1:64" x14ac:dyDescent="0.35">
      <c r="B61" s="55"/>
    </row>
    <row r="62" spans="1:64" x14ac:dyDescent="0.35">
      <c r="B62" s="55"/>
    </row>
    <row r="63" spans="1:64" x14ac:dyDescent="0.35">
      <c r="B63" s="55"/>
    </row>
    <row r="64" spans="1:64" x14ac:dyDescent="0.35">
      <c r="B64" s="55"/>
    </row>
    <row r="65" spans="2:2" x14ac:dyDescent="0.35">
      <c r="B65" s="55"/>
    </row>
    <row r="66" spans="2:2" x14ac:dyDescent="0.35">
      <c r="B66" s="55"/>
    </row>
    <row r="67" spans="2:2" x14ac:dyDescent="0.35">
      <c r="B67" s="55"/>
    </row>
    <row r="68" spans="2:2" x14ac:dyDescent="0.35">
      <c r="B68" s="55"/>
    </row>
    <row r="69" spans="2:2" x14ac:dyDescent="0.35">
      <c r="B69" s="55"/>
    </row>
    <row r="70" spans="2:2" x14ac:dyDescent="0.35">
      <c r="B70" s="55"/>
    </row>
    <row r="71" spans="2:2" x14ac:dyDescent="0.35">
      <c r="B71" s="55"/>
    </row>
    <row r="72" spans="2:2" x14ac:dyDescent="0.35">
      <c r="B72" s="55"/>
    </row>
    <row r="73" spans="2:2" x14ac:dyDescent="0.35">
      <c r="B73" s="55"/>
    </row>
    <row r="74" spans="2:2" x14ac:dyDescent="0.35">
      <c r="B74" s="55"/>
    </row>
    <row r="75" spans="2:2" x14ac:dyDescent="0.35">
      <c r="B75" s="55"/>
    </row>
    <row r="76" spans="2:2" x14ac:dyDescent="0.35">
      <c r="B76" s="55"/>
    </row>
    <row r="77" spans="2:2" x14ac:dyDescent="0.35">
      <c r="B77" s="55"/>
    </row>
    <row r="78" spans="2:2" x14ac:dyDescent="0.35">
      <c r="B78" s="55"/>
    </row>
    <row r="79" spans="2:2" x14ac:dyDescent="0.35">
      <c r="B79" s="55"/>
    </row>
    <row r="80" spans="2:2" x14ac:dyDescent="0.35">
      <c r="B80" s="55"/>
    </row>
    <row r="81" spans="2:2" x14ac:dyDescent="0.35">
      <c r="B81" s="55"/>
    </row>
    <row r="82" spans="2:2" x14ac:dyDescent="0.35">
      <c r="B82" s="55"/>
    </row>
    <row r="83" spans="2:2" x14ac:dyDescent="0.35">
      <c r="B83" s="55"/>
    </row>
    <row r="84" spans="2:2" x14ac:dyDescent="0.35">
      <c r="B84" s="55"/>
    </row>
    <row r="85" spans="2:2" x14ac:dyDescent="0.35">
      <c r="B85" s="55"/>
    </row>
    <row r="86" spans="2:2" x14ac:dyDescent="0.35">
      <c r="B86" s="55"/>
    </row>
    <row r="87" spans="2:2" x14ac:dyDescent="0.35">
      <c r="B87" s="55"/>
    </row>
    <row r="88" spans="2:2" x14ac:dyDescent="0.35">
      <c r="B88" s="55"/>
    </row>
    <row r="89" spans="2:2" x14ac:dyDescent="0.35">
      <c r="B89" s="55"/>
    </row>
    <row r="90" spans="2:2" x14ac:dyDescent="0.35">
      <c r="B90" s="55"/>
    </row>
    <row r="91" spans="2:2" x14ac:dyDescent="0.35">
      <c r="B91" s="55"/>
    </row>
    <row r="92" spans="2:2" x14ac:dyDescent="0.35">
      <c r="B92" s="55"/>
    </row>
    <row r="93" spans="2:2" x14ac:dyDescent="0.35">
      <c r="B93" s="55"/>
    </row>
    <row r="94" spans="2:2" x14ac:dyDescent="0.35">
      <c r="B94" s="55"/>
    </row>
    <row r="95" spans="2:2" x14ac:dyDescent="0.35">
      <c r="B95" s="55"/>
    </row>
    <row r="96" spans="2:2" x14ac:dyDescent="0.35">
      <c r="B96" s="55"/>
    </row>
    <row r="97" spans="2:2" x14ac:dyDescent="0.35">
      <c r="B97" s="55"/>
    </row>
    <row r="98" spans="2:2" x14ac:dyDescent="0.35">
      <c r="B98" s="55"/>
    </row>
    <row r="99" spans="2:2" x14ac:dyDescent="0.35">
      <c r="B99" s="55"/>
    </row>
    <row r="100" spans="2:2" x14ac:dyDescent="0.35">
      <c r="B100" s="55"/>
    </row>
    <row r="101" spans="2:2" x14ac:dyDescent="0.35">
      <c r="B101" s="55"/>
    </row>
    <row r="102" spans="2:2" x14ac:dyDescent="0.35">
      <c r="B102" s="55"/>
    </row>
    <row r="103" spans="2:2" x14ac:dyDescent="0.35">
      <c r="B103" s="55"/>
    </row>
    <row r="104" spans="2:2" x14ac:dyDescent="0.35">
      <c r="B104" s="55"/>
    </row>
    <row r="105" spans="2:2" x14ac:dyDescent="0.35">
      <c r="B105" s="55"/>
    </row>
    <row r="106" spans="2:2" x14ac:dyDescent="0.35">
      <c r="B106" s="55"/>
    </row>
    <row r="107" spans="2:2" x14ac:dyDescent="0.35">
      <c r="B107" s="55"/>
    </row>
    <row r="108" spans="2:2" x14ac:dyDescent="0.35">
      <c r="B108" s="55"/>
    </row>
    <row r="109" spans="2:2" x14ac:dyDescent="0.35">
      <c r="B109" s="55"/>
    </row>
    <row r="110" spans="2:2" x14ac:dyDescent="0.35">
      <c r="B110" s="55"/>
    </row>
    <row r="111" spans="2:2" x14ac:dyDescent="0.35">
      <c r="B111" s="55"/>
    </row>
    <row r="112" spans="2:2" x14ac:dyDescent="0.35">
      <c r="B112" s="55"/>
    </row>
    <row r="113" spans="2:2" x14ac:dyDescent="0.35">
      <c r="B113" s="55"/>
    </row>
    <row r="114" spans="2:2" x14ac:dyDescent="0.35">
      <c r="B114" s="55"/>
    </row>
    <row r="115" spans="2:2" x14ac:dyDescent="0.35">
      <c r="B115" s="55"/>
    </row>
    <row r="116" spans="2:2" x14ac:dyDescent="0.35">
      <c r="B116" s="55"/>
    </row>
    <row r="117" spans="2:2" x14ac:dyDescent="0.35">
      <c r="B117" s="55"/>
    </row>
    <row r="118" spans="2:2" x14ac:dyDescent="0.35">
      <c r="B118" s="55"/>
    </row>
    <row r="119" spans="2:2" x14ac:dyDescent="0.35">
      <c r="B119" s="55"/>
    </row>
    <row r="120" spans="2:2" x14ac:dyDescent="0.35">
      <c r="B120" s="55"/>
    </row>
    <row r="121" spans="2:2" x14ac:dyDescent="0.35">
      <c r="B121" s="55"/>
    </row>
    <row r="122" spans="2:2" x14ac:dyDescent="0.35">
      <c r="B122" s="55"/>
    </row>
    <row r="123" spans="2:2" x14ac:dyDescent="0.35">
      <c r="B123" s="55"/>
    </row>
    <row r="124" spans="2:2" x14ac:dyDescent="0.35">
      <c r="B124" s="55"/>
    </row>
    <row r="125" spans="2:2" x14ac:dyDescent="0.35">
      <c r="B125" s="55"/>
    </row>
    <row r="126" spans="2:2" x14ac:dyDescent="0.35">
      <c r="B126" s="55"/>
    </row>
    <row r="127" spans="2:2" x14ac:dyDescent="0.35">
      <c r="B127" s="55"/>
    </row>
    <row r="128" spans="2:2" x14ac:dyDescent="0.35">
      <c r="B128" s="55"/>
    </row>
    <row r="129" spans="2:2" x14ac:dyDescent="0.35">
      <c r="B129" s="55"/>
    </row>
    <row r="130" spans="2:2" x14ac:dyDescent="0.35">
      <c r="B130" s="55"/>
    </row>
    <row r="131" spans="2:2" x14ac:dyDescent="0.35">
      <c r="B131" s="55"/>
    </row>
    <row r="132" spans="2:2" x14ac:dyDescent="0.35">
      <c r="B132" s="55"/>
    </row>
    <row r="133" spans="2:2" x14ac:dyDescent="0.35">
      <c r="B133" s="55"/>
    </row>
    <row r="134" spans="2:2" x14ac:dyDescent="0.35">
      <c r="B134" s="55"/>
    </row>
    <row r="135" spans="2:2" x14ac:dyDescent="0.35">
      <c r="B135" s="55"/>
    </row>
    <row r="136" spans="2:2" x14ac:dyDescent="0.35">
      <c r="B136" s="55"/>
    </row>
    <row r="137" spans="2:2" x14ac:dyDescent="0.35">
      <c r="B137" s="55"/>
    </row>
    <row r="138" spans="2:2" x14ac:dyDescent="0.35">
      <c r="B138" s="55"/>
    </row>
    <row r="139" spans="2:2" x14ac:dyDescent="0.35">
      <c r="B139" s="55"/>
    </row>
    <row r="140" spans="2:2" x14ac:dyDescent="0.35">
      <c r="B140" s="55"/>
    </row>
    <row r="141" spans="2:2" x14ac:dyDescent="0.35">
      <c r="B141" s="55"/>
    </row>
    <row r="142" spans="2:2" x14ac:dyDescent="0.35">
      <c r="B142" s="55"/>
    </row>
    <row r="143" spans="2:2" x14ac:dyDescent="0.35">
      <c r="B143" s="55"/>
    </row>
    <row r="144" spans="2:2" x14ac:dyDescent="0.35">
      <c r="B144" s="55"/>
    </row>
    <row r="145" spans="2:2" x14ac:dyDescent="0.35">
      <c r="B145" s="55"/>
    </row>
    <row r="146" spans="2:2" x14ac:dyDescent="0.35">
      <c r="B146" s="55"/>
    </row>
    <row r="147" spans="2:2" x14ac:dyDescent="0.35">
      <c r="B147" s="55"/>
    </row>
    <row r="148" spans="2:2" x14ac:dyDescent="0.35">
      <c r="B148" s="55"/>
    </row>
    <row r="149" spans="2:2" x14ac:dyDescent="0.35">
      <c r="B149" s="55"/>
    </row>
    <row r="150" spans="2:2" x14ac:dyDescent="0.35">
      <c r="B150" s="55"/>
    </row>
    <row r="151" spans="2:2" x14ac:dyDescent="0.35">
      <c r="B151" s="55"/>
    </row>
    <row r="152" spans="2:2" x14ac:dyDescent="0.35">
      <c r="B152" s="55"/>
    </row>
    <row r="153" spans="2:2" x14ac:dyDescent="0.35">
      <c r="B153" s="55"/>
    </row>
    <row r="154" spans="2:2" x14ac:dyDescent="0.35">
      <c r="B154" s="55"/>
    </row>
    <row r="155" spans="2:2" x14ac:dyDescent="0.35">
      <c r="B155" s="55"/>
    </row>
    <row r="156" spans="2:2" x14ac:dyDescent="0.35">
      <c r="B156" s="55"/>
    </row>
    <row r="157" spans="2:2" x14ac:dyDescent="0.35">
      <c r="B157" s="55"/>
    </row>
    <row r="158" spans="2:2" x14ac:dyDescent="0.35">
      <c r="B158" s="55"/>
    </row>
    <row r="159" spans="2:2" x14ac:dyDescent="0.35">
      <c r="B159" s="55"/>
    </row>
    <row r="160" spans="2:2" x14ac:dyDescent="0.35">
      <c r="B160" s="55"/>
    </row>
    <row r="161" spans="2:2" x14ac:dyDescent="0.35">
      <c r="B161" s="55"/>
    </row>
    <row r="162" spans="2:2" x14ac:dyDescent="0.35">
      <c r="B162" s="55"/>
    </row>
    <row r="163" spans="2:2" x14ac:dyDescent="0.35">
      <c r="B163" s="55"/>
    </row>
    <row r="164" spans="2:2" x14ac:dyDescent="0.35">
      <c r="B164" s="55"/>
    </row>
    <row r="165" spans="2:2" x14ac:dyDescent="0.35">
      <c r="B165" s="55"/>
    </row>
    <row r="166" spans="2:2" x14ac:dyDescent="0.35">
      <c r="B166" s="55"/>
    </row>
    <row r="167" spans="2:2" x14ac:dyDescent="0.35">
      <c r="B167" s="55"/>
    </row>
    <row r="168" spans="2:2" x14ac:dyDescent="0.35">
      <c r="B168" s="55"/>
    </row>
    <row r="169" spans="2:2" x14ac:dyDescent="0.35">
      <c r="B169" s="55"/>
    </row>
    <row r="170" spans="2:2" x14ac:dyDescent="0.35">
      <c r="B170" s="55"/>
    </row>
    <row r="171" spans="2:2" x14ac:dyDescent="0.35">
      <c r="B171" s="55"/>
    </row>
    <row r="172" spans="2:2" x14ac:dyDescent="0.35">
      <c r="B172" s="55"/>
    </row>
    <row r="173" spans="2:2" x14ac:dyDescent="0.35">
      <c r="B173" s="55"/>
    </row>
    <row r="174" spans="2:2" x14ac:dyDescent="0.35">
      <c r="B174" s="55"/>
    </row>
    <row r="175" spans="2:2" x14ac:dyDescent="0.35">
      <c r="B175" s="55"/>
    </row>
    <row r="176" spans="2:2" x14ac:dyDescent="0.35">
      <c r="B176" s="55"/>
    </row>
    <row r="177" spans="2:2" x14ac:dyDescent="0.35">
      <c r="B177" s="55"/>
    </row>
    <row r="178" spans="2:2" x14ac:dyDescent="0.35">
      <c r="B178" s="55"/>
    </row>
    <row r="179" spans="2:2" x14ac:dyDescent="0.35">
      <c r="B179" s="55"/>
    </row>
    <row r="180" spans="2:2" x14ac:dyDescent="0.35">
      <c r="B180" s="55"/>
    </row>
  </sheetData>
  <sortState ref="A25:FR52">
    <sortCondition ref="A25:A52"/>
  </sortState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Handicap_Additions" altText="Create Handicap Penalties File">
                <anchor moveWithCells="1" sizeWithCells="1">
                  <from>
                    <xdr:col>0</xdr:col>
                    <xdr:colOff>0</xdr:colOff>
                    <xdr:row>19</xdr:row>
                    <xdr:rowOff>44450</xdr:rowOff>
                  </from>
                  <to>
                    <xdr:col>1</xdr:col>
                    <xdr:colOff>800100</xdr:colOff>
                    <xdr:row>19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C2:H20"/>
  <sheetViews>
    <sheetView workbookViewId="0"/>
  </sheetViews>
  <sheetFormatPr defaultRowHeight="14.5" x14ac:dyDescent="0.35"/>
  <cols>
    <col min="3" max="3" width="12.6328125" customWidth="1"/>
  </cols>
  <sheetData>
    <row r="2" spans="3:8" x14ac:dyDescent="0.35">
      <c r="C2" t="s">
        <v>145</v>
      </c>
      <c r="D2">
        <v>13</v>
      </c>
      <c r="E2">
        <v>0</v>
      </c>
      <c r="F2">
        <v>0</v>
      </c>
      <c r="G2">
        <v>0</v>
      </c>
      <c r="H2">
        <v>4</v>
      </c>
    </row>
    <row r="3" spans="3:8" x14ac:dyDescent="0.35">
      <c r="C3" t="s">
        <v>102</v>
      </c>
      <c r="D3">
        <v>18</v>
      </c>
      <c r="E3">
        <v>0</v>
      </c>
      <c r="F3">
        <v>0</v>
      </c>
      <c r="G3">
        <v>0</v>
      </c>
      <c r="H3">
        <v>0</v>
      </c>
    </row>
    <row r="4" spans="3:8" x14ac:dyDescent="0.35">
      <c r="C4" t="s">
        <v>146</v>
      </c>
      <c r="D4">
        <v>10</v>
      </c>
      <c r="E4">
        <v>8</v>
      </c>
      <c r="F4">
        <v>0</v>
      </c>
      <c r="G4">
        <v>0</v>
      </c>
      <c r="H4">
        <v>6</v>
      </c>
    </row>
    <row r="5" spans="3:8" x14ac:dyDescent="0.35">
      <c r="C5" t="s">
        <v>104</v>
      </c>
      <c r="D5">
        <v>2</v>
      </c>
      <c r="E5">
        <v>3</v>
      </c>
      <c r="F5">
        <v>1</v>
      </c>
      <c r="G5">
        <v>1</v>
      </c>
      <c r="H5">
        <v>0</v>
      </c>
    </row>
    <row r="6" spans="3:8" x14ac:dyDescent="0.35">
      <c r="C6" t="s">
        <v>101</v>
      </c>
      <c r="D6">
        <v>3</v>
      </c>
      <c r="E6">
        <v>4</v>
      </c>
      <c r="F6">
        <v>2</v>
      </c>
      <c r="G6">
        <v>7</v>
      </c>
      <c r="H6">
        <v>0</v>
      </c>
    </row>
    <row r="7" spans="3:8" x14ac:dyDescent="0.35">
      <c r="C7" t="s">
        <v>99</v>
      </c>
      <c r="D7">
        <v>17</v>
      </c>
      <c r="E7">
        <v>0</v>
      </c>
      <c r="F7">
        <v>0</v>
      </c>
      <c r="G7">
        <v>0</v>
      </c>
      <c r="H7">
        <v>0</v>
      </c>
    </row>
    <row r="8" spans="3:8" x14ac:dyDescent="0.35">
      <c r="C8" t="s">
        <v>94</v>
      </c>
      <c r="D8">
        <v>14</v>
      </c>
      <c r="E8">
        <v>7</v>
      </c>
      <c r="F8">
        <v>0</v>
      </c>
      <c r="G8">
        <v>0</v>
      </c>
      <c r="H8">
        <v>0</v>
      </c>
    </row>
    <row r="9" spans="3:8" x14ac:dyDescent="0.35">
      <c r="C9" t="s">
        <v>96</v>
      </c>
      <c r="D9">
        <v>15</v>
      </c>
      <c r="E9">
        <v>0</v>
      </c>
      <c r="F9">
        <v>7</v>
      </c>
      <c r="G9">
        <v>0</v>
      </c>
      <c r="H9">
        <v>0</v>
      </c>
    </row>
    <row r="10" spans="3:8" x14ac:dyDescent="0.35">
      <c r="C10" t="s">
        <v>106</v>
      </c>
      <c r="D10">
        <v>4</v>
      </c>
      <c r="E10">
        <v>0</v>
      </c>
      <c r="F10">
        <v>8</v>
      </c>
      <c r="G10">
        <v>4</v>
      </c>
      <c r="H10">
        <v>2</v>
      </c>
    </row>
    <row r="11" spans="3:8" x14ac:dyDescent="0.35">
      <c r="C11" t="s">
        <v>185</v>
      </c>
      <c r="D11">
        <v>12</v>
      </c>
      <c r="E11">
        <v>0</v>
      </c>
      <c r="F11">
        <v>0</v>
      </c>
      <c r="G11">
        <v>0</v>
      </c>
      <c r="H11">
        <v>1</v>
      </c>
    </row>
    <row r="12" spans="3:8" x14ac:dyDescent="0.35">
      <c r="C12" t="s">
        <v>105</v>
      </c>
      <c r="D12">
        <v>9</v>
      </c>
      <c r="E12">
        <v>0</v>
      </c>
      <c r="F12">
        <v>6</v>
      </c>
      <c r="G12">
        <v>5</v>
      </c>
      <c r="H12">
        <v>0</v>
      </c>
    </row>
    <row r="13" spans="3:8" x14ac:dyDescent="0.35">
      <c r="C13" t="s">
        <v>100</v>
      </c>
      <c r="D13">
        <v>6</v>
      </c>
      <c r="E13">
        <v>0</v>
      </c>
      <c r="F13">
        <v>3</v>
      </c>
      <c r="G13">
        <v>3</v>
      </c>
      <c r="H13">
        <v>0</v>
      </c>
    </row>
    <row r="14" spans="3:8" x14ac:dyDescent="0.35">
      <c r="C14" t="s">
        <v>103</v>
      </c>
      <c r="D14">
        <v>5</v>
      </c>
      <c r="E14">
        <v>1</v>
      </c>
      <c r="F14">
        <v>4</v>
      </c>
      <c r="G14">
        <v>0</v>
      </c>
      <c r="H14">
        <v>0</v>
      </c>
    </row>
    <row r="15" spans="3:8" x14ac:dyDescent="0.35">
      <c r="C15" t="s">
        <v>95</v>
      </c>
      <c r="D15">
        <v>11</v>
      </c>
      <c r="E15">
        <v>0</v>
      </c>
      <c r="F15">
        <v>0</v>
      </c>
      <c r="G15">
        <v>9</v>
      </c>
      <c r="H15">
        <v>5</v>
      </c>
    </row>
    <row r="16" spans="3:8" x14ac:dyDescent="0.35">
      <c r="C16" t="s">
        <v>113</v>
      </c>
      <c r="D16">
        <v>8</v>
      </c>
      <c r="E16">
        <v>5</v>
      </c>
      <c r="F16">
        <v>0</v>
      </c>
      <c r="G16">
        <v>6</v>
      </c>
      <c r="H16">
        <v>0</v>
      </c>
    </row>
    <row r="17" spans="3:8" x14ac:dyDescent="0.35">
      <c r="C17" t="s">
        <v>112</v>
      </c>
      <c r="D17">
        <v>7</v>
      </c>
      <c r="E17">
        <v>6</v>
      </c>
      <c r="F17">
        <v>0</v>
      </c>
      <c r="G17">
        <v>2</v>
      </c>
      <c r="H17">
        <v>0</v>
      </c>
    </row>
    <row r="18" spans="3:8" x14ac:dyDescent="0.35">
      <c r="C18" t="s">
        <v>114</v>
      </c>
      <c r="D18">
        <v>1</v>
      </c>
      <c r="E18">
        <v>2</v>
      </c>
      <c r="F18">
        <v>5</v>
      </c>
      <c r="G18">
        <v>8</v>
      </c>
      <c r="H18">
        <v>3</v>
      </c>
    </row>
    <row r="19" spans="3:8" x14ac:dyDescent="0.35">
      <c r="C19" t="s">
        <v>115</v>
      </c>
      <c r="D19">
        <v>19</v>
      </c>
      <c r="E19">
        <v>0</v>
      </c>
      <c r="F19">
        <v>0</v>
      </c>
      <c r="G19">
        <v>0</v>
      </c>
      <c r="H19">
        <v>0</v>
      </c>
    </row>
    <row r="20" spans="3:8" x14ac:dyDescent="0.35">
      <c r="C20" t="s">
        <v>160</v>
      </c>
      <c r="D20">
        <v>16</v>
      </c>
      <c r="E20">
        <v>9</v>
      </c>
      <c r="F20">
        <v>0</v>
      </c>
      <c r="G20">
        <v>0</v>
      </c>
      <c r="H20">
        <v>0</v>
      </c>
    </row>
  </sheetData>
  <sortState ref="C2:H20">
    <sortCondition ref="C2:C20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9"/>
  <sheetViews>
    <sheetView workbookViewId="0">
      <selection activeCell="B2" sqref="B2"/>
    </sheetView>
  </sheetViews>
  <sheetFormatPr defaultRowHeight="14.5" x14ac:dyDescent="0.35"/>
  <cols>
    <col min="1" max="1" width="14.90625" customWidth="1"/>
    <col min="2" max="2" width="10.54296875" bestFit="1" customWidth="1"/>
    <col min="7" max="7" width="10.54296875" bestFit="1" customWidth="1"/>
  </cols>
  <sheetData>
    <row r="1" spans="1:11" x14ac:dyDescent="0.35">
      <c r="A1" t="s">
        <v>168</v>
      </c>
      <c r="C1" s="54" t="s">
        <v>181</v>
      </c>
    </row>
    <row r="2" spans="1:11" x14ac:dyDescent="0.35">
      <c r="A2" t="s">
        <v>169</v>
      </c>
      <c r="B2" s="53">
        <v>41794</v>
      </c>
      <c r="C2" t="s">
        <v>178</v>
      </c>
      <c r="G2" s="53">
        <v>41910</v>
      </c>
      <c r="H2" t="s">
        <v>182</v>
      </c>
    </row>
    <row r="3" spans="1:11" x14ac:dyDescent="0.35">
      <c r="A3" t="s">
        <v>175</v>
      </c>
      <c r="B3" s="79" t="s">
        <v>174</v>
      </c>
      <c r="C3" t="s">
        <v>176</v>
      </c>
      <c r="D3" t="s">
        <v>177</v>
      </c>
      <c r="G3" s="79" t="s">
        <v>174</v>
      </c>
      <c r="H3" t="s">
        <v>176</v>
      </c>
      <c r="I3" t="s">
        <v>177</v>
      </c>
    </row>
    <row r="4" spans="1:11" x14ac:dyDescent="0.35">
      <c r="B4" s="79">
        <v>14</v>
      </c>
      <c r="C4">
        <v>0.27968199999999999</v>
      </c>
      <c r="D4" s="78">
        <f>14+22.5/60</f>
        <v>14.375</v>
      </c>
      <c r="G4" s="79">
        <v>30</v>
      </c>
      <c r="H4">
        <v>0.62143999999999999</v>
      </c>
      <c r="I4" s="78">
        <f>31+53/60</f>
        <v>31.883333333333333</v>
      </c>
    </row>
    <row r="5" spans="1:11" x14ac:dyDescent="0.35">
      <c r="A5" t="s">
        <v>170</v>
      </c>
      <c r="B5" s="79" t="s">
        <v>171</v>
      </c>
      <c r="C5" t="s">
        <v>172</v>
      </c>
      <c r="D5" t="s">
        <v>173</v>
      </c>
      <c r="E5" t="s">
        <v>179</v>
      </c>
      <c r="F5" t="s">
        <v>180</v>
      </c>
      <c r="G5" s="79" t="s">
        <v>171</v>
      </c>
      <c r="H5" t="s">
        <v>172</v>
      </c>
      <c r="I5" t="s">
        <v>173</v>
      </c>
      <c r="J5" t="s">
        <v>179</v>
      </c>
      <c r="K5" t="s">
        <v>180</v>
      </c>
    </row>
    <row r="6" spans="1:11" x14ac:dyDescent="0.35">
      <c r="A6" t="s">
        <v>107</v>
      </c>
      <c r="B6" s="79">
        <v>0</v>
      </c>
      <c r="C6">
        <v>0</v>
      </c>
      <c r="D6" s="78">
        <v>0</v>
      </c>
      <c r="E6" s="78"/>
      <c r="F6" s="78"/>
      <c r="G6" s="79"/>
      <c r="I6" s="78"/>
      <c r="J6" s="78"/>
      <c r="K6" s="78"/>
    </row>
    <row r="7" spans="1:11" x14ac:dyDescent="0.35">
      <c r="A7" t="s">
        <v>145</v>
      </c>
      <c r="B7" s="79">
        <v>-7.0000000000000009</v>
      </c>
      <c r="C7">
        <v>0</v>
      </c>
      <c r="D7" s="78">
        <v>-1.04</v>
      </c>
      <c r="E7" s="78">
        <v>2.5</v>
      </c>
      <c r="F7" s="78">
        <f>14+25/60</f>
        <v>14.416666666666666</v>
      </c>
      <c r="G7" s="79"/>
      <c r="I7" s="78"/>
      <c r="J7" s="78"/>
      <c r="K7" s="78"/>
    </row>
    <row r="8" spans="1:11" x14ac:dyDescent="0.35">
      <c r="A8" t="s">
        <v>102</v>
      </c>
      <c r="B8" s="79">
        <v>2</v>
      </c>
      <c r="C8">
        <v>0</v>
      </c>
      <c r="D8" s="78">
        <v>0.42</v>
      </c>
      <c r="E8" s="78">
        <v>8.5</v>
      </c>
      <c r="F8" s="78">
        <f>14+25/60</f>
        <v>14.416666666666666</v>
      </c>
      <c r="G8" s="79"/>
      <c r="I8" s="78"/>
      <c r="J8" s="78"/>
      <c r="K8" s="78"/>
    </row>
    <row r="9" spans="1:11" x14ac:dyDescent="0.35">
      <c r="A9" t="s">
        <v>146</v>
      </c>
      <c r="B9" s="79">
        <v>0</v>
      </c>
      <c r="C9">
        <v>1</v>
      </c>
      <c r="D9" s="78">
        <v>0.14000000000000001</v>
      </c>
      <c r="E9" s="78">
        <v>7</v>
      </c>
      <c r="F9" s="78">
        <f>14+20/60</f>
        <v>14.333333333333334</v>
      </c>
      <c r="G9" s="79">
        <v>2</v>
      </c>
      <c r="H9" s="80">
        <v>0.5</v>
      </c>
      <c r="I9" s="78">
        <v>-1.17</v>
      </c>
      <c r="J9" s="78">
        <v>16.170000000000002</v>
      </c>
      <c r="K9" s="78">
        <f>33+25/60</f>
        <v>33.416666666666664</v>
      </c>
    </row>
    <row r="10" spans="1:11" x14ac:dyDescent="0.35">
      <c r="A10" t="s">
        <v>104</v>
      </c>
      <c r="B10" s="79">
        <v>0</v>
      </c>
      <c r="C10">
        <v>0.5</v>
      </c>
      <c r="D10" s="78">
        <v>-0.08</v>
      </c>
      <c r="E10" s="78"/>
      <c r="F10" s="78"/>
      <c r="G10" s="79"/>
      <c r="I10" s="78"/>
      <c r="J10" s="78">
        <f>4+5/6</f>
        <v>4.833333333333333</v>
      </c>
      <c r="K10" s="78">
        <f>31+15/60</f>
        <v>31.25</v>
      </c>
    </row>
    <row r="11" spans="1:11" x14ac:dyDescent="0.35">
      <c r="A11" t="s">
        <v>101</v>
      </c>
      <c r="B11" s="79">
        <v>0</v>
      </c>
      <c r="C11">
        <v>0</v>
      </c>
      <c r="D11" s="78">
        <v>0</v>
      </c>
      <c r="E11" s="78">
        <v>6</v>
      </c>
      <c r="F11" s="78">
        <f>13+48/60</f>
        <v>13.8</v>
      </c>
      <c r="G11" s="79"/>
      <c r="H11" s="80">
        <v>1.5</v>
      </c>
      <c r="I11" s="78">
        <v>-0.68</v>
      </c>
      <c r="J11" s="78">
        <f>14+1/6</f>
        <v>14.166666666666666</v>
      </c>
      <c r="K11" s="78">
        <f>31+26/60</f>
        <v>31.433333333333334</v>
      </c>
    </row>
    <row r="12" spans="1:11" x14ac:dyDescent="0.35">
      <c r="A12" t="s">
        <v>111</v>
      </c>
      <c r="B12" s="79">
        <v>-2</v>
      </c>
      <c r="C12">
        <v>0</v>
      </c>
      <c r="D12" s="78">
        <v>0.28999999999999998</v>
      </c>
      <c r="E12" s="78"/>
      <c r="F12" s="78"/>
      <c r="G12" s="79">
        <v>-3</v>
      </c>
      <c r="I12" s="78"/>
      <c r="J12" s="78"/>
      <c r="K12" s="78"/>
    </row>
    <row r="13" spans="1:11" x14ac:dyDescent="0.35">
      <c r="A13" t="s">
        <v>99</v>
      </c>
      <c r="B13" s="79">
        <v>0</v>
      </c>
      <c r="C13">
        <v>0</v>
      </c>
      <c r="D13" s="78">
        <v>0</v>
      </c>
      <c r="E13" s="78"/>
      <c r="F13" s="78"/>
      <c r="G13" s="79"/>
      <c r="I13" s="78"/>
      <c r="J13" s="78"/>
      <c r="K13" s="78"/>
    </row>
    <row r="14" spans="1:11" x14ac:dyDescent="0.35">
      <c r="A14" t="s">
        <v>94</v>
      </c>
      <c r="B14" s="79">
        <v>-2</v>
      </c>
      <c r="C14">
        <v>1</v>
      </c>
      <c r="D14" s="78">
        <v>0.23</v>
      </c>
      <c r="E14" s="78"/>
      <c r="F14" s="78"/>
      <c r="G14" s="79"/>
      <c r="H14">
        <v>0.5</v>
      </c>
      <c r="I14" s="78">
        <v>-0.27</v>
      </c>
      <c r="J14" s="78">
        <v>13.5</v>
      </c>
      <c r="K14" s="78">
        <f>32+22/60</f>
        <v>32.366666666666667</v>
      </c>
    </row>
    <row r="15" spans="1:11" x14ac:dyDescent="0.35">
      <c r="A15" t="s">
        <v>96</v>
      </c>
      <c r="B15" s="79">
        <v>0</v>
      </c>
      <c r="C15">
        <v>0</v>
      </c>
      <c r="D15" s="78">
        <v>0</v>
      </c>
      <c r="E15" s="78"/>
      <c r="F15" s="78"/>
      <c r="G15" s="79"/>
      <c r="I15" s="78"/>
      <c r="J15" s="78"/>
      <c r="K15" s="78"/>
    </row>
    <row r="16" spans="1:11" x14ac:dyDescent="0.35">
      <c r="A16" t="s">
        <v>108</v>
      </c>
      <c r="B16" s="79">
        <v>0</v>
      </c>
      <c r="C16">
        <v>0</v>
      </c>
      <c r="D16" s="78">
        <v>0</v>
      </c>
      <c r="E16" s="78"/>
      <c r="F16" s="78"/>
      <c r="G16" s="79"/>
      <c r="I16" s="78"/>
      <c r="J16" s="78"/>
      <c r="K16" s="78"/>
    </row>
    <row r="17" spans="1:11" x14ac:dyDescent="0.35">
      <c r="A17" t="s">
        <v>106</v>
      </c>
      <c r="B17" s="79">
        <v>0</v>
      </c>
      <c r="C17">
        <v>1.5</v>
      </c>
      <c r="D17" s="78">
        <v>-0.2</v>
      </c>
      <c r="E17" s="78"/>
      <c r="F17" s="78"/>
      <c r="G17" s="79">
        <v>2</v>
      </c>
      <c r="H17">
        <v>1</v>
      </c>
      <c r="I17" s="78">
        <v>-1.18</v>
      </c>
      <c r="J17" s="78"/>
      <c r="K17" s="78"/>
    </row>
    <row r="18" spans="1:11" x14ac:dyDescent="0.35">
      <c r="A18" t="s">
        <v>98</v>
      </c>
      <c r="B18" s="79">
        <v>-1</v>
      </c>
      <c r="C18">
        <v>0</v>
      </c>
      <c r="D18" s="78">
        <v>0.17</v>
      </c>
      <c r="E18" s="78">
        <v>4.3333000000000004</v>
      </c>
      <c r="F18" s="78">
        <f>14+22/60</f>
        <v>14.366666666666667</v>
      </c>
      <c r="G18" s="79"/>
      <c r="I18" s="78">
        <v>0</v>
      </c>
      <c r="J18" s="78">
        <f>11+10/60</f>
        <v>11.166666666666666</v>
      </c>
      <c r="K18" s="78">
        <f>32+12/60</f>
        <v>32.200000000000003</v>
      </c>
    </row>
    <row r="19" spans="1:11" x14ac:dyDescent="0.35">
      <c r="A19" t="s">
        <v>105</v>
      </c>
      <c r="B19" s="79">
        <v>0</v>
      </c>
      <c r="C19">
        <v>0</v>
      </c>
      <c r="D19" s="78">
        <v>0</v>
      </c>
      <c r="E19" s="78"/>
      <c r="F19" s="78"/>
      <c r="G19" s="79"/>
      <c r="I19" s="78"/>
      <c r="J19" s="78"/>
      <c r="K19" s="78"/>
    </row>
    <row r="20" spans="1:11" x14ac:dyDescent="0.35">
      <c r="A20" t="s">
        <v>100</v>
      </c>
      <c r="B20" s="79">
        <v>0</v>
      </c>
      <c r="C20">
        <v>0.5</v>
      </c>
      <c r="D20" s="78">
        <v>-0.04</v>
      </c>
      <c r="E20" s="78"/>
      <c r="F20" s="78"/>
      <c r="G20" s="79"/>
      <c r="I20" s="78"/>
      <c r="J20" s="78"/>
      <c r="K20" s="78"/>
    </row>
    <row r="21" spans="1:11" x14ac:dyDescent="0.35">
      <c r="A21" t="s">
        <v>110</v>
      </c>
      <c r="B21" s="79">
        <v>0</v>
      </c>
      <c r="C21">
        <v>0</v>
      </c>
      <c r="D21" s="78">
        <v>0</v>
      </c>
      <c r="E21" s="78"/>
      <c r="F21" s="78"/>
      <c r="G21" s="79"/>
      <c r="I21" s="78"/>
      <c r="J21" s="78"/>
      <c r="K21" s="78"/>
    </row>
    <row r="22" spans="1:11" x14ac:dyDescent="0.35">
      <c r="A22" t="s">
        <v>103</v>
      </c>
      <c r="B22" s="79">
        <v>0</v>
      </c>
      <c r="C22">
        <v>0.5</v>
      </c>
      <c r="D22" s="78">
        <v>-0.03</v>
      </c>
      <c r="E22" s="78"/>
      <c r="F22" s="78"/>
      <c r="G22" s="79"/>
      <c r="I22" s="78">
        <v>0</v>
      </c>
      <c r="J22" s="78">
        <v>11.33</v>
      </c>
      <c r="K22" s="78">
        <f>30+38/60</f>
        <v>30.633333333333333</v>
      </c>
    </row>
    <row r="23" spans="1:11" x14ac:dyDescent="0.35">
      <c r="A23" t="s">
        <v>95</v>
      </c>
      <c r="B23" s="79">
        <v>0</v>
      </c>
      <c r="C23">
        <v>0</v>
      </c>
      <c r="D23" s="78">
        <v>0</v>
      </c>
      <c r="E23" s="78">
        <f>3+10/60</f>
        <v>3.1666666666666665</v>
      </c>
      <c r="F23" s="78">
        <f>13+51/60</f>
        <v>13.85</v>
      </c>
      <c r="G23" s="79"/>
      <c r="H23">
        <v>1</v>
      </c>
      <c r="I23" s="78">
        <v>-0.35</v>
      </c>
      <c r="J23" s="78">
        <v>8.5</v>
      </c>
      <c r="K23" s="78"/>
    </row>
    <row r="24" spans="1:11" x14ac:dyDescent="0.35">
      <c r="A24" t="s">
        <v>113</v>
      </c>
      <c r="B24" s="79">
        <v>1</v>
      </c>
      <c r="C24">
        <v>1</v>
      </c>
      <c r="D24" s="78">
        <v>-0.43</v>
      </c>
      <c r="E24" s="78">
        <v>4.3333300000000001</v>
      </c>
      <c r="F24" s="78">
        <f>15+15/60</f>
        <v>15.25</v>
      </c>
      <c r="G24" s="79"/>
      <c r="I24" s="78">
        <v>0</v>
      </c>
      <c r="J24" s="78">
        <v>13.5</v>
      </c>
      <c r="K24" s="78">
        <f>31+53/60</f>
        <v>31.883333333333333</v>
      </c>
    </row>
    <row r="25" spans="1:11" x14ac:dyDescent="0.35">
      <c r="A25" t="s">
        <v>112</v>
      </c>
      <c r="B25" s="79">
        <v>1</v>
      </c>
      <c r="C25">
        <v>0</v>
      </c>
      <c r="D25" s="78">
        <v>0.14000000000000001</v>
      </c>
      <c r="E25" s="78">
        <f>1+50/60</f>
        <v>1.8333333333333335</v>
      </c>
      <c r="F25" s="78">
        <f>14+2/60</f>
        <v>14.033333333333333</v>
      </c>
      <c r="G25" s="79"/>
      <c r="H25">
        <v>0.5</v>
      </c>
      <c r="I25" s="78">
        <v>-0.2</v>
      </c>
      <c r="J25" s="78">
        <v>3.5</v>
      </c>
      <c r="K25" s="78">
        <f>32+7/60</f>
        <v>32.116666666666667</v>
      </c>
    </row>
    <row r="26" spans="1:11" x14ac:dyDescent="0.35">
      <c r="A26" t="s">
        <v>114</v>
      </c>
      <c r="B26" s="79">
        <v>0</v>
      </c>
      <c r="C26">
        <v>1</v>
      </c>
      <c r="D26" s="78">
        <v>-0.17</v>
      </c>
      <c r="E26" s="78">
        <v>3.5</v>
      </c>
      <c r="F26" s="78">
        <f>14+53/60</f>
        <v>14.883333333333333</v>
      </c>
      <c r="G26" s="79">
        <v>2</v>
      </c>
      <c r="I26" s="78">
        <v>-0.83</v>
      </c>
      <c r="J26" s="78">
        <v>9.67</v>
      </c>
      <c r="K26" s="78">
        <f>30+48/60</f>
        <v>30.8</v>
      </c>
    </row>
    <row r="27" spans="1:11" x14ac:dyDescent="0.35">
      <c r="A27" t="s">
        <v>115</v>
      </c>
      <c r="B27" s="79">
        <v>0</v>
      </c>
      <c r="C27">
        <v>0</v>
      </c>
      <c r="D27" s="78">
        <v>0</v>
      </c>
      <c r="E27" s="78"/>
      <c r="F27" s="78"/>
      <c r="G27" s="79"/>
      <c r="I27" s="78"/>
      <c r="J27" s="78"/>
      <c r="K27" s="78"/>
    </row>
    <row r="28" spans="1:11" x14ac:dyDescent="0.35">
      <c r="A28" t="s">
        <v>160</v>
      </c>
      <c r="B28" s="79">
        <v>0</v>
      </c>
      <c r="C28">
        <v>0</v>
      </c>
      <c r="D28" s="78">
        <v>0</v>
      </c>
      <c r="E28" s="78"/>
      <c r="F28" s="78"/>
      <c r="G28" s="79"/>
      <c r="I28" s="78">
        <v>0</v>
      </c>
      <c r="J28" s="78">
        <v>14.67</v>
      </c>
      <c r="K28" s="78">
        <f>34+55/60</f>
        <v>34.916666666666664</v>
      </c>
    </row>
    <row r="29" spans="1:11" x14ac:dyDescent="0.35">
      <c r="A29" t="s">
        <v>109</v>
      </c>
      <c r="B29" s="79">
        <v>0</v>
      </c>
      <c r="C29">
        <v>0</v>
      </c>
      <c r="D29" s="78">
        <v>0</v>
      </c>
      <c r="E29" s="78"/>
      <c r="F29" s="78"/>
      <c r="G29" s="79"/>
      <c r="I29" s="78"/>
      <c r="J29" s="78"/>
      <c r="K29" s="78"/>
    </row>
    <row r="30" spans="1:11" x14ac:dyDescent="0.35">
      <c r="A30" t="s">
        <v>97</v>
      </c>
      <c r="B30" s="79">
        <v>-1</v>
      </c>
      <c r="C30">
        <v>0</v>
      </c>
      <c r="D30" s="78">
        <v>0.12</v>
      </c>
      <c r="E30" s="78"/>
      <c r="F30" s="78"/>
      <c r="G30" s="79"/>
      <c r="I30" s="78"/>
      <c r="J30" s="78"/>
      <c r="K30" s="78"/>
    </row>
    <row r="31" spans="1:11" x14ac:dyDescent="0.35">
      <c r="B31" s="79"/>
      <c r="G31" s="79"/>
    </row>
    <row r="32" spans="1:11" x14ac:dyDescent="0.35">
      <c r="B32" s="79"/>
      <c r="G32" s="79"/>
    </row>
    <row r="33" spans="2:7" x14ac:dyDescent="0.35">
      <c r="B33" s="79"/>
      <c r="G33" s="79"/>
    </row>
    <row r="34" spans="2:7" x14ac:dyDescent="0.35">
      <c r="B34" s="79"/>
      <c r="G34" s="79"/>
    </row>
    <row r="35" spans="2:7" x14ac:dyDescent="0.35">
      <c r="B35" s="79"/>
      <c r="G35" s="79"/>
    </row>
    <row r="36" spans="2:7" x14ac:dyDescent="0.35">
      <c r="B36" s="79"/>
      <c r="G36" s="79"/>
    </row>
    <row r="37" spans="2:7" x14ac:dyDescent="0.35">
      <c r="B37" s="79"/>
      <c r="G37" s="79"/>
    </row>
    <row r="38" spans="2:7" x14ac:dyDescent="0.35">
      <c r="B38" s="79"/>
      <c r="G38" s="79"/>
    </row>
    <row r="39" spans="2:7" x14ac:dyDescent="0.35">
      <c r="B39" s="79"/>
      <c r="G39" s="7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Z29"/>
  <sheetViews>
    <sheetView workbookViewId="0"/>
  </sheetViews>
  <sheetFormatPr defaultRowHeight="14.5" x14ac:dyDescent="0.35"/>
  <cols>
    <col min="2" max="2" width="8" customWidth="1"/>
    <col min="3" max="3" width="14.08984375" customWidth="1"/>
    <col min="4" max="4" width="12.6328125" customWidth="1"/>
    <col min="5" max="14" width="5.36328125" customWidth="1"/>
    <col min="15" max="15" width="9.54296875" customWidth="1"/>
  </cols>
  <sheetData>
    <row r="2" spans="2:26" ht="14.4" customHeight="1" x14ac:dyDescent="0.35">
      <c r="C2" s="1" t="s">
        <v>54</v>
      </c>
      <c r="D2" s="1"/>
      <c r="E2" s="2"/>
      <c r="F2" s="2"/>
      <c r="G2" s="2" t="s">
        <v>55</v>
      </c>
      <c r="H2" s="2"/>
      <c r="I2" s="2"/>
      <c r="J2" s="2"/>
      <c r="K2" s="2"/>
      <c r="L2" s="2"/>
      <c r="M2" s="15" t="s">
        <v>26</v>
      </c>
      <c r="N2" s="16" t="str">
        <f ca="1">TEXT(NOW(),"d mmmm yyy")</f>
        <v>13 November 2018</v>
      </c>
      <c r="O2" s="2"/>
      <c r="P2" s="2"/>
    </row>
    <row r="3" spans="2:26" ht="15" customHeight="1" thickBot="1" x14ac:dyDescent="0.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26" ht="25.5" customHeight="1" x14ac:dyDescent="0.35">
      <c r="B4" s="13" t="s">
        <v>7</v>
      </c>
      <c r="C4" s="42" t="s">
        <v>33</v>
      </c>
      <c r="D4" s="50" t="s">
        <v>30</v>
      </c>
      <c r="E4" s="121" t="s">
        <v>0</v>
      </c>
      <c r="F4" s="122"/>
      <c r="G4" s="123" t="s">
        <v>1</v>
      </c>
      <c r="H4" s="122"/>
      <c r="I4" s="123" t="s">
        <v>2</v>
      </c>
      <c r="J4" s="122"/>
      <c r="K4" s="123" t="s">
        <v>3</v>
      </c>
      <c r="L4" s="122"/>
      <c r="M4" s="123" t="s">
        <v>4</v>
      </c>
      <c r="N4" s="124"/>
      <c r="O4" s="23" t="s">
        <v>5</v>
      </c>
      <c r="R4" t="str">
        <f>+C2</f>
        <v>ALBURY CUP RESULTS 2010/11</v>
      </c>
      <c r="T4">
        <f>+E28</f>
        <v>0</v>
      </c>
      <c r="U4">
        <f>+G28</f>
        <v>0</v>
      </c>
      <c r="V4">
        <f>+I28</f>
        <v>0</v>
      </c>
      <c r="W4">
        <f>+K28</f>
        <v>0</v>
      </c>
      <c r="X4">
        <f>+M28</f>
        <v>0</v>
      </c>
    </row>
    <row r="5" spans="2:26" ht="15" thickBot="1" x14ac:dyDescent="0.4">
      <c r="B5" s="14" t="s">
        <v>6</v>
      </c>
      <c r="C5" s="4" t="s">
        <v>32</v>
      </c>
      <c r="D5" s="6" t="s">
        <v>24</v>
      </c>
      <c r="E5" s="10" t="s">
        <v>27</v>
      </c>
      <c r="F5" s="5"/>
      <c r="G5" s="11" t="s">
        <v>27</v>
      </c>
      <c r="H5" s="5"/>
      <c r="I5" s="11" t="s">
        <v>27</v>
      </c>
      <c r="J5" s="5"/>
      <c r="K5" s="11" t="s">
        <v>29</v>
      </c>
      <c r="L5" s="5"/>
      <c r="M5" s="11" t="s">
        <v>28</v>
      </c>
      <c r="N5" s="12"/>
      <c r="O5" s="24" t="s">
        <v>31</v>
      </c>
      <c r="R5" t="s">
        <v>75</v>
      </c>
      <c r="S5" t="s">
        <v>76</v>
      </c>
      <c r="T5" t="s">
        <v>77</v>
      </c>
      <c r="U5" t="s">
        <v>78</v>
      </c>
      <c r="V5" t="s">
        <v>79</v>
      </c>
      <c r="W5" t="s">
        <v>80</v>
      </c>
      <c r="X5" t="s">
        <v>81</v>
      </c>
      <c r="Y5" t="s">
        <v>82</v>
      </c>
      <c r="Z5" t="s">
        <v>83</v>
      </c>
    </row>
    <row r="6" spans="2:26" x14ac:dyDescent="0.35">
      <c r="B6" s="17">
        <v>1</v>
      </c>
      <c r="C6" s="21" t="s">
        <v>8</v>
      </c>
      <c r="D6" s="20">
        <f t="shared" ref="D6:D22" si="0">+O6-MIN(F6,H6,J6,L6,N6)</f>
        <v>0</v>
      </c>
      <c r="E6" s="25"/>
      <c r="F6" s="20">
        <f t="shared" ref="F6:F15" si="1">IF(ISBLANK(E6),0,F$24+1-E6)</f>
        <v>0</v>
      </c>
      <c r="G6" s="26"/>
      <c r="H6" s="20">
        <f t="shared" ref="H6:H15" si="2">IF(ISBLANK(G6),0,H$24+1-G6)</f>
        <v>0</v>
      </c>
      <c r="I6" s="26"/>
      <c r="J6" s="20">
        <f t="shared" ref="J6:J15" si="3">IF(ISBLANK(I6),0,J$24+1-I6)</f>
        <v>0</v>
      </c>
      <c r="K6" s="26"/>
      <c r="L6" s="20">
        <f t="shared" ref="L6:L15" si="4">IF(ISBLANK(K6),0,L$24+1-K6)</f>
        <v>0</v>
      </c>
      <c r="M6" s="26"/>
      <c r="N6" s="27">
        <f t="shared" ref="N6:N15" si="5">IF(ISBLANK(M6),0,N$24+1-M6)</f>
        <v>0</v>
      </c>
      <c r="O6" s="28">
        <f t="shared" ref="O6:O22" si="6">+F6+H6+J6+L6+N6</f>
        <v>0</v>
      </c>
      <c r="R6" t="str">
        <f>RIGHT(C6,LEN(C6)-FIND(" ",C6)) &amp; "_" &amp; LEFT(C6,FIND(" ",C6)-1)</f>
        <v>Delaney_Dave</v>
      </c>
      <c r="S6">
        <f>+B6</f>
        <v>1</v>
      </c>
      <c r="T6">
        <f>+E6</f>
        <v>0</v>
      </c>
      <c r="U6">
        <f>+G6</f>
        <v>0</v>
      </c>
      <c r="V6">
        <f>+I6</f>
        <v>0</v>
      </c>
      <c r="W6">
        <f>+K6</f>
        <v>0</v>
      </c>
      <c r="X6">
        <f>+M6</f>
        <v>0</v>
      </c>
    </row>
    <row r="7" spans="2:26" x14ac:dyDescent="0.35">
      <c r="B7" s="18">
        <f>+B6+1</f>
        <v>2</v>
      </c>
      <c r="C7" s="21" t="s">
        <v>13</v>
      </c>
      <c r="D7" s="21">
        <f t="shared" si="0"/>
        <v>0</v>
      </c>
      <c r="E7" s="29"/>
      <c r="F7" s="21">
        <f t="shared" si="1"/>
        <v>0</v>
      </c>
      <c r="G7" s="30"/>
      <c r="H7" s="21">
        <f t="shared" si="2"/>
        <v>0</v>
      </c>
      <c r="I7" s="30"/>
      <c r="J7" s="21">
        <f t="shared" si="3"/>
        <v>0</v>
      </c>
      <c r="K7" s="30"/>
      <c r="L7" s="21">
        <f t="shared" si="4"/>
        <v>0</v>
      </c>
      <c r="M7" s="30"/>
      <c r="N7" s="31">
        <f t="shared" si="5"/>
        <v>0</v>
      </c>
      <c r="O7" s="32">
        <f t="shared" si="6"/>
        <v>0</v>
      </c>
      <c r="R7" t="str">
        <f t="shared" ref="R7:R21" si="7">RIGHT(C7,LEN(C7)-FIND(" ",C7)) &amp; "_" &amp; LEFT(C7,FIND(" ",C7)-1)</f>
        <v>Hoben_David</v>
      </c>
      <c r="S7">
        <f t="shared" ref="S7:S21" si="8">+B7</f>
        <v>2</v>
      </c>
      <c r="T7">
        <f t="shared" ref="T7:T21" si="9">+E7</f>
        <v>0</v>
      </c>
      <c r="U7">
        <f t="shared" ref="U7:U21" si="10">+G7</f>
        <v>0</v>
      </c>
      <c r="V7">
        <f t="shared" ref="V7:V21" si="11">+I7</f>
        <v>0</v>
      </c>
      <c r="W7">
        <f t="shared" ref="W7:W21" si="12">+K7</f>
        <v>0</v>
      </c>
      <c r="X7">
        <f t="shared" ref="X7:X21" si="13">+M7</f>
        <v>0</v>
      </c>
    </row>
    <row r="8" spans="2:26" x14ac:dyDescent="0.35">
      <c r="B8" s="18">
        <f t="shared" ref="B8:B22" si="14">+B7+1</f>
        <v>3</v>
      </c>
      <c r="C8" s="21" t="s">
        <v>35</v>
      </c>
      <c r="D8" s="21">
        <f t="shared" si="0"/>
        <v>0</v>
      </c>
      <c r="E8" s="29"/>
      <c r="F8" s="21">
        <f t="shared" si="1"/>
        <v>0</v>
      </c>
      <c r="G8" s="30"/>
      <c r="H8" s="21">
        <f t="shared" si="2"/>
        <v>0</v>
      </c>
      <c r="I8" s="30"/>
      <c r="J8" s="21">
        <f t="shared" si="3"/>
        <v>0</v>
      </c>
      <c r="K8" s="30"/>
      <c r="L8" s="21">
        <f t="shared" si="4"/>
        <v>0</v>
      </c>
      <c r="M8" s="30"/>
      <c r="N8" s="31">
        <f t="shared" si="5"/>
        <v>0</v>
      </c>
      <c r="O8" s="32">
        <f t="shared" si="6"/>
        <v>0</v>
      </c>
      <c r="R8" t="str">
        <f t="shared" si="7"/>
        <v>Sliwerski_Trevor</v>
      </c>
      <c r="S8">
        <f t="shared" si="8"/>
        <v>3</v>
      </c>
      <c r="T8">
        <f t="shared" si="9"/>
        <v>0</v>
      </c>
      <c r="U8">
        <f t="shared" si="10"/>
        <v>0</v>
      </c>
      <c r="V8">
        <f t="shared" si="11"/>
        <v>0</v>
      </c>
      <c r="W8">
        <f t="shared" si="12"/>
        <v>0</v>
      </c>
      <c r="X8">
        <f t="shared" si="13"/>
        <v>0</v>
      </c>
    </row>
    <row r="9" spans="2:26" x14ac:dyDescent="0.35">
      <c r="B9" s="18">
        <f t="shared" si="14"/>
        <v>4</v>
      </c>
      <c r="C9" s="21" t="s">
        <v>36</v>
      </c>
      <c r="D9" s="21">
        <f t="shared" si="0"/>
        <v>0</v>
      </c>
      <c r="E9" s="29"/>
      <c r="F9" s="21">
        <f t="shared" si="1"/>
        <v>0</v>
      </c>
      <c r="G9" s="30"/>
      <c r="H9" s="21">
        <f t="shared" si="2"/>
        <v>0</v>
      </c>
      <c r="I9" s="30"/>
      <c r="J9" s="21">
        <f t="shared" si="3"/>
        <v>0</v>
      </c>
      <c r="K9" s="30"/>
      <c r="L9" s="21">
        <f t="shared" si="4"/>
        <v>0</v>
      </c>
      <c r="M9" s="30"/>
      <c r="N9" s="31">
        <f t="shared" si="5"/>
        <v>0</v>
      </c>
      <c r="O9" s="32">
        <f t="shared" si="6"/>
        <v>0</v>
      </c>
      <c r="R9" t="str">
        <f t="shared" si="7"/>
        <v>Hannell_Peter</v>
      </c>
      <c r="S9">
        <f t="shared" si="8"/>
        <v>4</v>
      </c>
      <c r="T9">
        <f t="shared" si="9"/>
        <v>0</v>
      </c>
      <c r="U9">
        <f t="shared" si="10"/>
        <v>0</v>
      </c>
      <c r="V9">
        <f t="shared" si="11"/>
        <v>0</v>
      </c>
      <c r="W9">
        <f t="shared" si="12"/>
        <v>0</v>
      </c>
      <c r="X9">
        <f t="shared" si="13"/>
        <v>0</v>
      </c>
    </row>
    <row r="10" spans="2:26" x14ac:dyDescent="0.35">
      <c r="B10" s="18">
        <f t="shared" si="14"/>
        <v>5</v>
      </c>
      <c r="C10" s="21" t="s">
        <v>37</v>
      </c>
      <c r="D10" s="21">
        <f t="shared" si="0"/>
        <v>0</v>
      </c>
      <c r="E10" s="29"/>
      <c r="F10" s="21">
        <f t="shared" si="1"/>
        <v>0</v>
      </c>
      <c r="G10" s="30"/>
      <c r="H10" s="21">
        <f t="shared" si="2"/>
        <v>0</v>
      </c>
      <c r="I10" s="30"/>
      <c r="J10" s="21">
        <f t="shared" si="3"/>
        <v>0</v>
      </c>
      <c r="K10" s="30"/>
      <c r="L10" s="21">
        <f t="shared" si="4"/>
        <v>0</v>
      </c>
      <c r="M10" s="30"/>
      <c r="N10" s="31">
        <f t="shared" si="5"/>
        <v>0</v>
      </c>
      <c r="O10" s="32">
        <f t="shared" si="6"/>
        <v>0</v>
      </c>
      <c r="R10" t="str">
        <f t="shared" si="7"/>
        <v>Imber_Bernard</v>
      </c>
      <c r="S10">
        <f t="shared" si="8"/>
        <v>5</v>
      </c>
      <c r="T10">
        <f t="shared" si="9"/>
        <v>0</v>
      </c>
      <c r="U10">
        <f t="shared" si="10"/>
        <v>0</v>
      </c>
      <c r="V10">
        <f t="shared" si="11"/>
        <v>0</v>
      </c>
      <c r="W10">
        <f t="shared" si="12"/>
        <v>0</v>
      </c>
      <c r="X10">
        <f t="shared" si="13"/>
        <v>0</v>
      </c>
    </row>
    <row r="11" spans="2:26" x14ac:dyDescent="0.35">
      <c r="B11" s="18">
        <f t="shared" si="14"/>
        <v>6</v>
      </c>
      <c r="C11" s="21" t="s">
        <v>38</v>
      </c>
      <c r="D11" s="21">
        <f t="shared" si="0"/>
        <v>0</v>
      </c>
      <c r="E11" s="29"/>
      <c r="F11" s="21">
        <f t="shared" si="1"/>
        <v>0</v>
      </c>
      <c r="G11" s="30"/>
      <c r="H11" s="21">
        <f t="shared" si="2"/>
        <v>0</v>
      </c>
      <c r="I11" s="30"/>
      <c r="J11" s="21">
        <f t="shared" si="3"/>
        <v>0</v>
      </c>
      <c r="K11" s="30"/>
      <c r="L11" s="21">
        <f t="shared" si="4"/>
        <v>0</v>
      </c>
      <c r="M11" s="30"/>
      <c r="N11" s="31">
        <f t="shared" si="5"/>
        <v>0</v>
      </c>
      <c r="O11" s="32">
        <f t="shared" si="6"/>
        <v>0</v>
      </c>
      <c r="R11" t="str">
        <f t="shared" si="7"/>
        <v>Statter_Andrew</v>
      </c>
      <c r="S11">
        <f t="shared" si="8"/>
        <v>6</v>
      </c>
      <c r="T11">
        <f t="shared" si="9"/>
        <v>0</v>
      </c>
      <c r="U11">
        <f t="shared" si="10"/>
        <v>0</v>
      </c>
      <c r="V11">
        <f t="shared" si="11"/>
        <v>0</v>
      </c>
      <c r="W11">
        <f t="shared" si="12"/>
        <v>0</v>
      </c>
      <c r="X11">
        <f t="shared" si="13"/>
        <v>0</v>
      </c>
    </row>
    <row r="12" spans="2:26" x14ac:dyDescent="0.35">
      <c r="B12" s="18">
        <f t="shared" si="14"/>
        <v>7</v>
      </c>
      <c r="C12" s="21" t="s">
        <v>39</v>
      </c>
      <c r="D12" s="21">
        <f t="shared" si="0"/>
        <v>0</v>
      </c>
      <c r="E12" s="29"/>
      <c r="F12" s="21">
        <f t="shared" si="1"/>
        <v>0</v>
      </c>
      <c r="G12" s="30"/>
      <c r="H12" s="21">
        <f t="shared" si="2"/>
        <v>0</v>
      </c>
      <c r="I12" s="30"/>
      <c r="J12" s="21">
        <f t="shared" si="3"/>
        <v>0</v>
      </c>
      <c r="K12" s="30"/>
      <c r="L12" s="21">
        <f t="shared" si="4"/>
        <v>0</v>
      </c>
      <c r="M12" s="30"/>
      <c r="N12" s="31">
        <f t="shared" si="5"/>
        <v>0</v>
      </c>
      <c r="O12" s="32">
        <f t="shared" si="6"/>
        <v>0</v>
      </c>
      <c r="R12" t="str">
        <f t="shared" si="7"/>
        <v>Crane_Stephen</v>
      </c>
      <c r="S12">
        <f t="shared" si="8"/>
        <v>7</v>
      </c>
      <c r="T12">
        <f t="shared" si="9"/>
        <v>0</v>
      </c>
      <c r="U12">
        <f t="shared" si="10"/>
        <v>0</v>
      </c>
      <c r="V12">
        <f t="shared" si="11"/>
        <v>0</v>
      </c>
      <c r="W12">
        <f t="shared" si="12"/>
        <v>0</v>
      </c>
      <c r="X12">
        <f t="shared" si="13"/>
        <v>0</v>
      </c>
    </row>
    <row r="13" spans="2:26" ht="15" thickBot="1" x14ac:dyDescent="0.4">
      <c r="B13" s="18">
        <f t="shared" si="14"/>
        <v>8</v>
      </c>
      <c r="C13" s="21" t="s">
        <v>40</v>
      </c>
      <c r="D13" s="21">
        <f t="shared" si="0"/>
        <v>0</v>
      </c>
      <c r="E13" s="29"/>
      <c r="F13" s="21">
        <f t="shared" si="1"/>
        <v>0</v>
      </c>
      <c r="G13" s="30"/>
      <c r="H13" s="21">
        <f t="shared" si="2"/>
        <v>0</v>
      </c>
      <c r="I13" s="30"/>
      <c r="J13" s="21">
        <f t="shared" si="3"/>
        <v>0</v>
      </c>
      <c r="K13" s="30"/>
      <c r="L13" s="21">
        <f t="shared" si="4"/>
        <v>0</v>
      </c>
      <c r="M13" s="30"/>
      <c r="N13" s="31">
        <f t="shared" si="5"/>
        <v>0</v>
      </c>
      <c r="O13" s="32">
        <f t="shared" si="6"/>
        <v>0</v>
      </c>
      <c r="R13" t="str">
        <f t="shared" si="7"/>
        <v>MacDonald_Gary</v>
      </c>
      <c r="S13">
        <f t="shared" si="8"/>
        <v>8</v>
      </c>
      <c r="T13">
        <f t="shared" si="9"/>
        <v>0</v>
      </c>
      <c r="U13">
        <f t="shared" si="10"/>
        <v>0</v>
      </c>
      <c r="V13">
        <f t="shared" si="11"/>
        <v>0</v>
      </c>
      <c r="W13">
        <f t="shared" si="12"/>
        <v>0</v>
      </c>
      <c r="X13">
        <f t="shared" si="13"/>
        <v>0</v>
      </c>
    </row>
    <row r="14" spans="2:26" ht="15" thickBot="1" x14ac:dyDescent="0.4">
      <c r="B14" s="18">
        <f t="shared" si="14"/>
        <v>9</v>
      </c>
      <c r="C14" s="21" t="s">
        <v>21</v>
      </c>
      <c r="D14" s="21">
        <f t="shared" si="0"/>
        <v>0</v>
      </c>
      <c r="E14" s="29"/>
      <c r="F14" s="21">
        <f t="shared" si="1"/>
        <v>0</v>
      </c>
      <c r="G14" s="30"/>
      <c r="H14" s="21">
        <f t="shared" si="2"/>
        <v>0</v>
      </c>
      <c r="I14" s="30"/>
      <c r="J14" s="21">
        <f t="shared" si="3"/>
        <v>0</v>
      </c>
      <c r="K14" s="30"/>
      <c r="L14" s="21">
        <f t="shared" si="4"/>
        <v>0</v>
      </c>
      <c r="M14" s="30"/>
      <c r="N14" s="31">
        <f t="shared" si="5"/>
        <v>0</v>
      </c>
      <c r="O14" s="32">
        <f t="shared" si="6"/>
        <v>0</v>
      </c>
      <c r="R14" t="str">
        <f t="shared" si="7"/>
        <v>Flint_Chris</v>
      </c>
      <c r="S14">
        <f t="shared" si="8"/>
        <v>9</v>
      </c>
      <c r="T14">
        <f t="shared" si="9"/>
        <v>0</v>
      </c>
      <c r="U14">
        <f t="shared" si="10"/>
        <v>0</v>
      </c>
      <c r="V14">
        <f t="shared" si="11"/>
        <v>0</v>
      </c>
      <c r="W14">
        <f t="shared" si="12"/>
        <v>0</v>
      </c>
      <c r="X14">
        <f t="shared" si="13"/>
        <v>0</v>
      </c>
    </row>
    <row r="15" spans="2:26" ht="15" thickBot="1" x14ac:dyDescent="0.4">
      <c r="B15" s="18">
        <f t="shared" si="14"/>
        <v>10</v>
      </c>
      <c r="C15" s="21" t="s">
        <v>41</v>
      </c>
      <c r="D15" s="21">
        <f t="shared" ref="D15" si="15">+O15-MIN(F15,H15,J15,L15,N15)</f>
        <v>0</v>
      </c>
      <c r="E15" s="29"/>
      <c r="F15" s="21">
        <f t="shared" si="1"/>
        <v>0</v>
      </c>
      <c r="G15" s="30"/>
      <c r="H15" s="21">
        <f t="shared" si="2"/>
        <v>0</v>
      </c>
      <c r="I15" s="30"/>
      <c r="J15" s="21">
        <f t="shared" si="3"/>
        <v>0</v>
      </c>
      <c r="K15" s="30"/>
      <c r="L15" s="21">
        <f t="shared" si="4"/>
        <v>0</v>
      </c>
      <c r="M15" s="30"/>
      <c r="N15" s="31">
        <f t="shared" si="5"/>
        <v>0</v>
      </c>
      <c r="O15" s="32">
        <f t="shared" ref="O15" si="16">+F15+H15+J15+L15+N15</f>
        <v>0</v>
      </c>
      <c r="R15" t="str">
        <f t="shared" si="7"/>
        <v>Ficken_Pam</v>
      </c>
      <c r="S15">
        <f t="shared" si="8"/>
        <v>10</v>
      </c>
      <c r="T15">
        <f t="shared" si="9"/>
        <v>0</v>
      </c>
      <c r="U15">
        <f t="shared" si="10"/>
        <v>0</v>
      </c>
      <c r="V15">
        <f t="shared" si="11"/>
        <v>0</v>
      </c>
      <c r="W15">
        <f t="shared" si="12"/>
        <v>0</v>
      </c>
      <c r="X15">
        <f t="shared" si="13"/>
        <v>0</v>
      </c>
    </row>
    <row r="16" spans="2:26" ht="15" thickBot="1" x14ac:dyDescent="0.4">
      <c r="B16" s="18">
        <f t="shared" si="14"/>
        <v>11</v>
      </c>
      <c r="C16" s="21" t="s">
        <v>15</v>
      </c>
      <c r="D16" s="21">
        <f t="shared" si="0"/>
        <v>0</v>
      </c>
      <c r="E16" s="29"/>
      <c r="F16" s="21">
        <f t="shared" ref="F16" si="17">IF(ISBLANK(E16),0,F$24+1-E16)</f>
        <v>0</v>
      </c>
      <c r="G16" s="30"/>
      <c r="H16" s="21">
        <f t="shared" ref="H16" si="18">IF(ISBLANK(G16),0,H$24+1-G16)</f>
        <v>0</v>
      </c>
      <c r="I16" s="30"/>
      <c r="J16" s="21">
        <f t="shared" ref="J16" si="19">IF(ISBLANK(I16),0,J$24+1-I16)</f>
        <v>0</v>
      </c>
      <c r="K16" s="30"/>
      <c r="L16" s="21">
        <f t="shared" ref="L16" si="20">IF(ISBLANK(K16),0,L$24+1-K16)</f>
        <v>0</v>
      </c>
      <c r="M16" s="30"/>
      <c r="N16" s="31">
        <f t="shared" ref="N16" si="21">IF(ISBLANK(M16),0,N$24+1-M16)</f>
        <v>0</v>
      </c>
      <c r="O16" s="32">
        <f t="shared" si="6"/>
        <v>0</v>
      </c>
      <c r="R16" t="str">
        <f t="shared" si="7"/>
        <v>Easton_Mark</v>
      </c>
      <c r="S16">
        <f t="shared" si="8"/>
        <v>11</v>
      </c>
      <c r="T16">
        <f t="shared" si="9"/>
        <v>0</v>
      </c>
      <c r="U16">
        <f t="shared" si="10"/>
        <v>0</v>
      </c>
      <c r="V16">
        <f t="shared" si="11"/>
        <v>0</v>
      </c>
      <c r="W16">
        <f t="shared" si="12"/>
        <v>0</v>
      </c>
      <c r="X16">
        <f t="shared" si="13"/>
        <v>0</v>
      </c>
    </row>
    <row r="17" spans="2:24" ht="15" thickBot="1" x14ac:dyDescent="0.4">
      <c r="B17" s="18">
        <f t="shared" si="14"/>
        <v>12</v>
      </c>
      <c r="C17" s="21" t="s">
        <v>14</v>
      </c>
      <c r="D17" s="21">
        <f t="shared" si="0"/>
        <v>0</v>
      </c>
      <c r="E17" s="29"/>
      <c r="F17" s="21">
        <f t="shared" ref="F17:F22" si="22">IF(ISBLANK(E17),0,F$24+1-E17)</f>
        <v>0</v>
      </c>
      <c r="G17" s="30"/>
      <c r="H17" s="21">
        <f t="shared" ref="H17:H22" si="23">IF(ISBLANK(G17),0,H$24+1-G17)</f>
        <v>0</v>
      </c>
      <c r="I17" s="30"/>
      <c r="J17" s="21">
        <f t="shared" ref="J17:J22" si="24">IF(ISBLANK(I17),0,J$24+1-I17)</f>
        <v>0</v>
      </c>
      <c r="K17" s="30"/>
      <c r="L17" s="21">
        <f t="shared" ref="L17:L22" si="25">IF(ISBLANK(K17),0,L$24+1-K17)</f>
        <v>0</v>
      </c>
      <c r="M17" s="30"/>
      <c r="N17" s="31">
        <f t="shared" ref="N17:N22" si="26">IF(ISBLANK(M17),0,N$24+1-M17)</f>
        <v>0</v>
      </c>
      <c r="O17" s="32">
        <f t="shared" si="6"/>
        <v>0</v>
      </c>
      <c r="R17" t="str">
        <f t="shared" si="7"/>
        <v>Harran_Mick</v>
      </c>
      <c r="S17">
        <f t="shared" si="8"/>
        <v>12</v>
      </c>
      <c r="T17">
        <f t="shared" si="9"/>
        <v>0</v>
      </c>
      <c r="U17">
        <f t="shared" si="10"/>
        <v>0</v>
      </c>
      <c r="V17">
        <f t="shared" si="11"/>
        <v>0</v>
      </c>
      <c r="W17">
        <f t="shared" si="12"/>
        <v>0</v>
      </c>
      <c r="X17">
        <f t="shared" si="13"/>
        <v>0</v>
      </c>
    </row>
    <row r="18" spans="2:24" ht="15" thickBot="1" x14ac:dyDescent="0.4">
      <c r="B18" s="18">
        <f t="shared" si="14"/>
        <v>13</v>
      </c>
      <c r="C18" s="21" t="s">
        <v>9</v>
      </c>
      <c r="D18" s="21">
        <f t="shared" si="0"/>
        <v>0</v>
      </c>
      <c r="E18" s="29"/>
      <c r="F18" s="21">
        <f t="shared" si="22"/>
        <v>0</v>
      </c>
      <c r="G18" s="30"/>
      <c r="H18" s="21">
        <f t="shared" si="23"/>
        <v>0</v>
      </c>
      <c r="I18" s="30"/>
      <c r="J18" s="21">
        <f t="shared" si="24"/>
        <v>0</v>
      </c>
      <c r="K18" s="30"/>
      <c r="L18" s="21">
        <f t="shared" si="25"/>
        <v>0</v>
      </c>
      <c r="M18" s="30"/>
      <c r="N18" s="31">
        <f t="shared" si="26"/>
        <v>0</v>
      </c>
      <c r="O18" s="32">
        <f t="shared" si="6"/>
        <v>0</v>
      </c>
      <c r="R18" t="str">
        <f t="shared" si="7"/>
        <v>Statter_Ian</v>
      </c>
      <c r="S18">
        <f t="shared" si="8"/>
        <v>13</v>
      </c>
      <c r="T18">
        <f t="shared" si="9"/>
        <v>0</v>
      </c>
      <c r="U18">
        <f t="shared" si="10"/>
        <v>0</v>
      </c>
      <c r="V18">
        <f t="shared" si="11"/>
        <v>0</v>
      </c>
      <c r="W18">
        <f t="shared" si="12"/>
        <v>0</v>
      </c>
      <c r="X18">
        <f t="shared" si="13"/>
        <v>0</v>
      </c>
    </row>
    <row r="19" spans="2:24" ht="15" thickBot="1" x14ac:dyDescent="0.4">
      <c r="B19" s="18">
        <f t="shared" si="14"/>
        <v>14</v>
      </c>
      <c r="C19" s="21" t="s">
        <v>22</v>
      </c>
      <c r="D19" s="21">
        <f t="shared" si="0"/>
        <v>0</v>
      </c>
      <c r="E19" s="29"/>
      <c r="F19" s="21">
        <f t="shared" si="22"/>
        <v>0</v>
      </c>
      <c r="G19" s="30"/>
      <c r="H19" s="21">
        <f t="shared" si="23"/>
        <v>0</v>
      </c>
      <c r="I19" s="30"/>
      <c r="J19" s="21">
        <f t="shared" si="24"/>
        <v>0</v>
      </c>
      <c r="K19" s="30"/>
      <c r="L19" s="21">
        <f t="shared" si="25"/>
        <v>0</v>
      </c>
      <c r="M19" s="30"/>
      <c r="N19" s="31">
        <f t="shared" si="26"/>
        <v>0</v>
      </c>
      <c r="O19" s="32">
        <f t="shared" si="6"/>
        <v>0</v>
      </c>
      <c r="R19" t="str">
        <f t="shared" si="7"/>
        <v>Crane_Peter</v>
      </c>
      <c r="S19">
        <f t="shared" si="8"/>
        <v>14</v>
      </c>
      <c r="T19">
        <f t="shared" si="9"/>
        <v>0</v>
      </c>
      <c r="U19">
        <f t="shared" si="10"/>
        <v>0</v>
      </c>
      <c r="V19">
        <f t="shared" si="11"/>
        <v>0</v>
      </c>
      <c r="W19">
        <f t="shared" si="12"/>
        <v>0</v>
      </c>
      <c r="X19">
        <f t="shared" si="13"/>
        <v>0</v>
      </c>
    </row>
    <row r="20" spans="2:24" ht="15" thickBot="1" x14ac:dyDescent="0.4">
      <c r="B20" s="18">
        <f t="shared" si="14"/>
        <v>15</v>
      </c>
      <c r="C20" s="21" t="s">
        <v>20</v>
      </c>
      <c r="D20" s="21">
        <f t="shared" si="0"/>
        <v>0</v>
      </c>
      <c r="E20" s="29"/>
      <c r="F20" s="21">
        <f t="shared" si="22"/>
        <v>0</v>
      </c>
      <c r="G20" s="30"/>
      <c r="H20" s="21">
        <f t="shared" si="23"/>
        <v>0</v>
      </c>
      <c r="I20" s="30"/>
      <c r="J20" s="21">
        <f t="shared" si="24"/>
        <v>0</v>
      </c>
      <c r="K20" s="30"/>
      <c r="L20" s="21">
        <f t="shared" si="25"/>
        <v>0</v>
      </c>
      <c r="M20" s="30"/>
      <c r="N20" s="31">
        <f t="shared" si="26"/>
        <v>0</v>
      </c>
      <c r="O20" s="32">
        <f t="shared" si="6"/>
        <v>0</v>
      </c>
      <c r="R20" t="str">
        <f t="shared" si="7"/>
        <v>King_Paul</v>
      </c>
      <c r="S20">
        <f t="shared" si="8"/>
        <v>15</v>
      </c>
      <c r="T20">
        <f t="shared" si="9"/>
        <v>0</v>
      </c>
      <c r="U20">
        <f t="shared" si="10"/>
        <v>0</v>
      </c>
      <c r="V20">
        <f t="shared" si="11"/>
        <v>0</v>
      </c>
      <c r="W20">
        <f t="shared" si="12"/>
        <v>0</v>
      </c>
      <c r="X20">
        <f t="shared" si="13"/>
        <v>0</v>
      </c>
    </row>
    <row r="21" spans="2:24" ht="15" thickBot="1" x14ac:dyDescent="0.4">
      <c r="B21" s="18">
        <f t="shared" si="14"/>
        <v>16</v>
      </c>
      <c r="C21" s="21" t="s">
        <v>16</v>
      </c>
      <c r="D21" s="22">
        <f t="shared" si="0"/>
        <v>0</v>
      </c>
      <c r="E21" s="33"/>
      <c r="F21" s="22">
        <f t="shared" si="22"/>
        <v>0</v>
      </c>
      <c r="G21" s="34"/>
      <c r="H21" s="22">
        <f t="shared" si="23"/>
        <v>0</v>
      </c>
      <c r="I21" s="34"/>
      <c r="J21" s="22">
        <f t="shared" si="24"/>
        <v>0</v>
      </c>
      <c r="K21" s="34"/>
      <c r="L21" s="22">
        <f t="shared" si="25"/>
        <v>0</v>
      </c>
      <c r="M21" s="34"/>
      <c r="N21" s="35">
        <f t="shared" si="26"/>
        <v>0</v>
      </c>
      <c r="O21" s="36">
        <f t="shared" si="6"/>
        <v>0</v>
      </c>
      <c r="R21" t="str">
        <f t="shared" si="7"/>
        <v>Burnett_Kevin</v>
      </c>
      <c r="S21">
        <f t="shared" si="8"/>
        <v>16</v>
      </c>
      <c r="T21">
        <f t="shared" si="9"/>
        <v>0</v>
      </c>
      <c r="U21">
        <f t="shared" si="10"/>
        <v>0</v>
      </c>
      <c r="V21">
        <f t="shared" si="11"/>
        <v>0</v>
      </c>
      <c r="W21">
        <f t="shared" si="12"/>
        <v>0</v>
      </c>
      <c r="X21">
        <f t="shared" si="13"/>
        <v>0</v>
      </c>
    </row>
    <row r="22" spans="2:24" ht="15" thickBot="1" x14ac:dyDescent="0.4">
      <c r="B22" s="19">
        <f t="shared" si="14"/>
        <v>17</v>
      </c>
      <c r="C22" s="21" t="s">
        <v>18</v>
      </c>
      <c r="D22" s="6">
        <f t="shared" si="0"/>
        <v>0</v>
      </c>
      <c r="E22" s="37"/>
      <c r="F22" s="6">
        <f t="shared" si="22"/>
        <v>0</v>
      </c>
      <c r="G22" s="38"/>
      <c r="H22" s="6">
        <f t="shared" si="23"/>
        <v>0</v>
      </c>
      <c r="I22" s="38"/>
      <c r="J22" s="6">
        <f t="shared" si="24"/>
        <v>0</v>
      </c>
      <c r="K22" s="38"/>
      <c r="L22" s="6">
        <f t="shared" si="25"/>
        <v>0</v>
      </c>
      <c r="M22" s="39"/>
      <c r="N22" s="40">
        <f t="shared" si="26"/>
        <v>0</v>
      </c>
      <c r="O22" s="41">
        <f t="shared" si="6"/>
        <v>0</v>
      </c>
      <c r="R22" t="str">
        <f t="shared" ref="R22" si="27">RIGHT(C22,LEN(C22)-FIND(" ",C22)) &amp; "_" &amp; LEFT(C22,FIND(" ",C22)-1)</f>
        <v>Simmons_Nolan</v>
      </c>
      <c r="S22">
        <f t="shared" ref="S22" si="28">+B22</f>
        <v>17</v>
      </c>
      <c r="T22">
        <f t="shared" ref="T22" si="29">+E22</f>
        <v>0</v>
      </c>
      <c r="U22">
        <f t="shared" ref="U22" si="30">+G22</f>
        <v>0</v>
      </c>
      <c r="V22">
        <f t="shared" ref="V22" si="31">+I22</f>
        <v>0</v>
      </c>
      <c r="W22">
        <f t="shared" ref="W22" si="32">+K22</f>
        <v>0</v>
      </c>
      <c r="X22">
        <f t="shared" ref="X22" si="33">+M22</f>
        <v>0</v>
      </c>
    </row>
    <row r="23" spans="2:24" x14ac:dyDescent="0.35">
      <c r="B23" s="43"/>
      <c r="C23" s="44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  <c r="P23" s="3"/>
    </row>
    <row r="24" spans="2:24" ht="15" thickBot="1" x14ac:dyDescent="0.4">
      <c r="B24" s="47"/>
      <c r="C24" s="48" t="s">
        <v>25</v>
      </c>
      <c r="D24" s="48"/>
      <c r="E24" s="6">
        <f>+MAX(E6:E22)</f>
        <v>0</v>
      </c>
      <c r="F24" s="6">
        <v>25</v>
      </c>
      <c r="G24" s="6">
        <f t="shared" ref="G24:M24" si="34">+MAX(G6:G22)</f>
        <v>0</v>
      </c>
      <c r="H24" s="6">
        <v>25</v>
      </c>
      <c r="I24" s="6">
        <f t="shared" si="34"/>
        <v>0</v>
      </c>
      <c r="J24" s="6">
        <v>25</v>
      </c>
      <c r="K24" s="6">
        <f t="shared" si="34"/>
        <v>0</v>
      </c>
      <c r="L24" s="6">
        <v>25</v>
      </c>
      <c r="M24" s="6">
        <f t="shared" si="34"/>
        <v>0</v>
      </c>
      <c r="N24" s="6">
        <v>25</v>
      </c>
      <c r="O24" s="49"/>
      <c r="P24" s="3"/>
    </row>
    <row r="25" spans="2:24" x14ac:dyDescent="0.3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24" x14ac:dyDescent="0.3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24" x14ac:dyDescent="0.35">
      <c r="C27" t="s">
        <v>48</v>
      </c>
      <c r="E27" s="52" t="str">
        <f>TEXT(SUM(E7:E22),"0")</f>
        <v>0</v>
      </c>
      <c r="G27" s="52" t="str">
        <f>TEXT(SUM(G7:G22),"0")</f>
        <v>0</v>
      </c>
      <c r="I27" s="52" t="str">
        <f>TEXT(SUM(I7:I22),"0")</f>
        <v>0</v>
      </c>
      <c r="K27" s="52" t="str">
        <f>TEXT(SUM(K7:K22),"0")</f>
        <v>0</v>
      </c>
      <c r="M27" s="52" t="str">
        <f>TEXT(SUM(M7:M22),"0")</f>
        <v>0</v>
      </c>
    </row>
    <row r="28" spans="2:24" x14ac:dyDescent="0.35">
      <c r="C28" t="s">
        <v>49</v>
      </c>
      <c r="E28">
        <f>+E24*(E24+1)/2</f>
        <v>0</v>
      </c>
      <c r="G28">
        <f>+G24*(G24+1)/2</f>
        <v>0</v>
      </c>
      <c r="I28">
        <f>+I24*(I24+1)/2</f>
        <v>0</v>
      </c>
      <c r="K28">
        <f>+K24*(K24+1)/2</f>
        <v>0</v>
      </c>
      <c r="M28">
        <f>+M24*(M24+1)/2</f>
        <v>0</v>
      </c>
    </row>
    <row r="29" spans="2:24" x14ac:dyDescent="0.35">
      <c r="C29" t="s">
        <v>73</v>
      </c>
      <c r="E29">
        <v>26</v>
      </c>
      <c r="G29">
        <v>29</v>
      </c>
      <c r="I29">
        <v>31</v>
      </c>
      <c r="K29">
        <v>32</v>
      </c>
      <c r="M29">
        <v>78</v>
      </c>
    </row>
  </sheetData>
  <mergeCells count="5">
    <mergeCell ref="M4:N4"/>
    <mergeCell ref="E4:F4"/>
    <mergeCell ref="G4:H4"/>
    <mergeCell ref="I4:J4"/>
    <mergeCell ref="K4:L4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X30"/>
  <sheetViews>
    <sheetView workbookViewId="0"/>
  </sheetViews>
  <sheetFormatPr defaultRowHeight="14.5" x14ac:dyDescent="0.35"/>
  <cols>
    <col min="2" max="2" width="8" customWidth="1"/>
    <col min="3" max="3" width="14.08984375" customWidth="1"/>
    <col min="4" max="4" width="12.6328125" customWidth="1"/>
    <col min="5" max="14" width="5.36328125" customWidth="1"/>
    <col min="15" max="15" width="9.54296875" customWidth="1"/>
    <col min="18" max="18" width="14.36328125" customWidth="1"/>
    <col min="19" max="19" width="12.6328125" customWidth="1"/>
  </cols>
  <sheetData>
    <row r="2" spans="2:24" ht="14.4" customHeight="1" x14ac:dyDescent="0.35">
      <c r="C2" s="1" t="s">
        <v>53</v>
      </c>
      <c r="D2" s="1"/>
      <c r="E2" s="2"/>
      <c r="F2" s="2"/>
      <c r="G2" s="2"/>
      <c r="H2" s="2"/>
      <c r="I2" s="2"/>
      <c r="J2" s="2"/>
      <c r="K2" s="2"/>
      <c r="L2" s="2"/>
      <c r="M2" s="15" t="s">
        <v>26</v>
      </c>
      <c r="N2" s="16" t="str">
        <f ca="1">TEXT(NOW(),"d mmmm yyy")</f>
        <v>13 November 2018</v>
      </c>
      <c r="O2" s="2"/>
      <c r="P2" s="2"/>
    </row>
    <row r="3" spans="2:24" ht="15" customHeight="1" thickBot="1" x14ac:dyDescent="0.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24" ht="32" customHeight="1" x14ac:dyDescent="0.35">
      <c r="B4" s="13" t="s">
        <v>7</v>
      </c>
      <c r="C4" s="42" t="s">
        <v>33</v>
      </c>
      <c r="D4" s="50" t="s">
        <v>30</v>
      </c>
      <c r="E4" s="121" t="s">
        <v>0</v>
      </c>
      <c r="F4" s="122"/>
      <c r="G4" s="123" t="s">
        <v>1</v>
      </c>
      <c r="H4" s="122"/>
      <c r="I4" s="123" t="s">
        <v>2</v>
      </c>
      <c r="J4" s="122"/>
      <c r="K4" s="123" t="s">
        <v>3</v>
      </c>
      <c r="L4" s="122"/>
      <c r="M4" s="123" t="s">
        <v>4</v>
      </c>
      <c r="N4" s="124"/>
      <c r="O4" s="23" t="s">
        <v>5</v>
      </c>
      <c r="R4" t="str">
        <f>+C2</f>
        <v>ALBURY CUP RESULTS 2011/12</v>
      </c>
      <c r="T4">
        <f>+E30</f>
        <v>101</v>
      </c>
      <c r="U4">
        <f>+G30</f>
        <v>105</v>
      </c>
      <c r="V4">
        <f>+I30</f>
        <v>108</v>
      </c>
      <c r="W4">
        <f>+K30</f>
        <v>112</v>
      </c>
      <c r="X4">
        <f>+M30</f>
        <v>141</v>
      </c>
    </row>
    <row r="5" spans="2:24" ht="15" customHeight="1" thickBot="1" x14ac:dyDescent="0.4">
      <c r="B5" s="14" t="s">
        <v>6</v>
      </c>
      <c r="C5" s="4" t="s">
        <v>32</v>
      </c>
      <c r="D5" s="6" t="s">
        <v>62</v>
      </c>
      <c r="E5" s="10" t="s">
        <v>57</v>
      </c>
      <c r="F5" s="5"/>
      <c r="G5" s="11" t="s">
        <v>58</v>
      </c>
      <c r="H5" s="5"/>
      <c r="I5" s="11" t="s">
        <v>59</v>
      </c>
      <c r="J5" s="5"/>
      <c r="K5" s="11" t="s">
        <v>93</v>
      </c>
      <c r="L5" s="5"/>
      <c r="M5" s="11" t="s">
        <v>61</v>
      </c>
      <c r="N5" s="12"/>
      <c r="O5" s="24" t="s">
        <v>92</v>
      </c>
      <c r="R5" t="s">
        <v>75</v>
      </c>
      <c r="S5" t="s">
        <v>76</v>
      </c>
      <c r="T5" s="53" t="str">
        <f>+E5</f>
        <v xml:space="preserve">  15/10/11</v>
      </c>
      <c r="U5" s="53" t="str">
        <f>+G5</f>
        <v xml:space="preserve">  06/11/11</v>
      </c>
      <c r="V5" s="53" t="str">
        <f>+I5</f>
        <v xml:space="preserve">  10/12/11</v>
      </c>
      <c r="W5" s="53" t="str">
        <f>+K5</f>
        <v>No Hcp</v>
      </c>
      <c r="X5" s="53" t="str">
        <f>+M5</f>
        <v xml:space="preserve">  06/06/12</v>
      </c>
    </row>
    <row r="6" spans="2:24" ht="14.4" customHeight="1" x14ac:dyDescent="0.35">
      <c r="B6" s="17">
        <v>1</v>
      </c>
      <c r="C6" s="7" t="s">
        <v>8</v>
      </c>
      <c r="D6" s="20">
        <f t="shared" ref="D6:D23" si="0">+O6-MIN(F6,H6,J6,L6,N6)</f>
        <v>84</v>
      </c>
      <c r="E6" s="25">
        <v>1</v>
      </c>
      <c r="F6" s="20">
        <f t="shared" ref="F6:F23" si="1">IF(ISBLANK(E6),0,F$25+1-E6)</f>
        <v>25</v>
      </c>
      <c r="G6" s="26">
        <v>2</v>
      </c>
      <c r="H6" s="20">
        <f t="shared" ref="H6:H23" si="2">IF(ISBLANK(G6),0,H$25+1-G6)</f>
        <v>24</v>
      </c>
      <c r="I6" s="26">
        <v>11</v>
      </c>
      <c r="J6" s="20">
        <f t="shared" ref="J6:J23" si="3">IF(ISBLANK(I6),0,J$25+1-I6)</f>
        <v>15</v>
      </c>
      <c r="K6" s="26"/>
      <c r="L6" s="20">
        <f t="shared" ref="L6:L23" si="4">IF(ISBLANK(K6),0,L$25+1-K6)</f>
        <v>0</v>
      </c>
      <c r="M6" s="26">
        <v>6</v>
      </c>
      <c r="N6" s="27">
        <f t="shared" ref="N6:N23" si="5">IF(ISBLANK(M6),0,N$25+1-M6)</f>
        <v>20</v>
      </c>
      <c r="O6" s="28">
        <f t="shared" ref="O6:O23" si="6">+F6+H6+J6+L6+N6</f>
        <v>84</v>
      </c>
      <c r="R6" t="str">
        <f>RIGHT(C6,LEN(C6)-FIND(" ",C6)) &amp; "_" &amp; LEFT(C6,FIND(" ",C6)-1)</f>
        <v>Delaney_Dave</v>
      </c>
      <c r="S6">
        <f>+B6</f>
        <v>1</v>
      </c>
      <c r="T6">
        <f>+E6</f>
        <v>1</v>
      </c>
      <c r="U6">
        <f>+G6</f>
        <v>2</v>
      </c>
      <c r="V6">
        <f>+I6</f>
        <v>11</v>
      </c>
      <c r="W6">
        <f>+K6</f>
        <v>0</v>
      </c>
      <c r="X6">
        <f>+M6</f>
        <v>6</v>
      </c>
    </row>
    <row r="7" spans="2:24" ht="14.4" customHeight="1" x14ac:dyDescent="0.35">
      <c r="B7" s="18">
        <f>+B6+1</f>
        <v>2</v>
      </c>
      <c r="C7" s="8" t="s">
        <v>23</v>
      </c>
      <c r="D7" s="21">
        <f t="shared" si="0"/>
        <v>82</v>
      </c>
      <c r="E7" s="29">
        <v>11</v>
      </c>
      <c r="F7" s="21">
        <f t="shared" si="1"/>
        <v>15</v>
      </c>
      <c r="G7" s="30">
        <v>4</v>
      </c>
      <c r="H7" s="21">
        <f t="shared" si="2"/>
        <v>22</v>
      </c>
      <c r="I7" s="30">
        <v>4</v>
      </c>
      <c r="J7" s="21">
        <f t="shared" si="3"/>
        <v>22</v>
      </c>
      <c r="K7" s="30"/>
      <c r="L7" s="21">
        <f t="shared" si="4"/>
        <v>0</v>
      </c>
      <c r="M7" s="30">
        <v>3</v>
      </c>
      <c r="N7" s="31">
        <f t="shared" si="5"/>
        <v>23</v>
      </c>
      <c r="O7" s="32">
        <f t="shared" si="6"/>
        <v>82</v>
      </c>
      <c r="R7" t="str">
        <f t="shared" ref="R7:R21" si="7">RIGHT(C7,LEN(C7)-FIND(" ",C7)) &amp; "_" &amp; LEFT(C7,FIND(" ",C7)-1)</f>
        <v>Lightman_Shaun</v>
      </c>
      <c r="S7">
        <f t="shared" ref="S7:S21" si="8">+B7</f>
        <v>2</v>
      </c>
      <c r="T7">
        <f t="shared" ref="T7:T21" si="9">+E7</f>
        <v>11</v>
      </c>
      <c r="U7">
        <f t="shared" ref="U7:U21" si="10">+G7</f>
        <v>4</v>
      </c>
      <c r="V7">
        <f t="shared" ref="V7:V21" si="11">+I7</f>
        <v>4</v>
      </c>
      <c r="W7">
        <f t="shared" ref="W7:W21" si="12">+K7</f>
        <v>0</v>
      </c>
      <c r="X7">
        <f t="shared" ref="X7:X21" si="13">+M7</f>
        <v>3</v>
      </c>
    </row>
    <row r="8" spans="2:24" ht="14.4" customHeight="1" x14ac:dyDescent="0.35">
      <c r="B8" s="18">
        <f t="shared" ref="B8:B23" si="14">+B7+1</f>
        <v>3</v>
      </c>
      <c r="C8" s="8" t="s">
        <v>15</v>
      </c>
      <c r="D8" s="21">
        <f t="shared" si="0"/>
        <v>65</v>
      </c>
      <c r="E8" s="29">
        <v>4</v>
      </c>
      <c r="F8" s="21">
        <f t="shared" si="1"/>
        <v>22</v>
      </c>
      <c r="G8" s="30">
        <v>7</v>
      </c>
      <c r="H8" s="21">
        <f t="shared" si="2"/>
        <v>19</v>
      </c>
      <c r="I8" s="30">
        <v>2</v>
      </c>
      <c r="J8" s="21">
        <f t="shared" si="3"/>
        <v>24</v>
      </c>
      <c r="K8" s="30"/>
      <c r="L8" s="21">
        <f t="shared" si="4"/>
        <v>0</v>
      </c>
      <c r="M8" s="30"/>
      <c r="N8" s="31">
        <f t="shared" si="5"/>
        <v>0</v>
      </c>
      <c r="O8" s="32">
        <f t="shared" si="6"/>
        <v>65</v>
      </c>
      <c r="R8" t="str">
        <f t="shared" si="7"/>
        <v>Easton_Mark</v>
      </c>
      <c r="S8">
        <f t="shared" si="8"/>
        <v>3</v>
      </c>
      <c r="T8">
        <f t="shared" si="9"/>
        <v>4</v>
      </c>
      <c r="U8">
        <f t="shared" si="10"/>
        <v>7</v>
      </c>
      <c r="V8">
        <f t="shared" si="11"/>
        <v>2</v>
      </c>
      <c r="W8">
        <f t="shared" si="12"/>
        <v>0</v>
      </c>
      <c r="X8">
        <f t="shared" si="13"/>
        <v>0</v>
      </c>
    </row>
    <row r="9" spans="2:24" ht="14.4" customHeight="1" x14ac:dyDescent="0.35">
      <c r="B9" s="18">
        <f t="shared" si="14"/>
        <v>4</v>
      </c>
      <c r="C9" s="8" t="s">
        <v>9</v>
      </c>
      <c r="D9" s="21">
        <f t="shared" si="0"/>
        <v>65</v>
      </c>
      <c r="E9" s="29">
        <v>3</v>
      </c>
      <c r="F9" s="21">
        <f t="shared" si="1"/>
        <v>23</v>
      </c>
      <c r="G9" s="30">
        <v>5</v>
      </c>
      <c r="H9" s="21">
        <f t="shared" si="2"/>
        <v>21</v>
      </c>
      <c r="I9" s="30">
        <v>5</v>
      </c>
      <c r="J9" s="21">
        <f t="shared" si="3"/>
        <v>21</v>
      </c>
      <c r="K9" s="30"/>
      <c r="L9" s="21">
        <f t="shared" si="4"/>
        <v>0</v>
      </c>
      <c r="M9" s="30"/>
      <c r="N9" s="31">
        <f t="shared" si="5"/>
        <v>0</v>
      </c>
      <c r="O9" s="32">
        <f t="shared" si="6"/>
        <v>65</v>
      </c>
      <c r="R9" t="str">
        <f t="shared" si="7"/>
        <v>Statter_Ian</v>
      </c>
      <c r="S9">
        <f t="shared" si="8"/>
        <v>4</v>
      </c>
      <c r="T9">
        <f t="shared" si="9"/>
        <v>3</v>
      </c>
      <c r="U9">
        <f t="shared" si="10"/>
        <v>5</v>
      </c>
      <c r="V9">
        <f t="shared" si="11"/>
        <v>5</v>
      </c>
      <c r="W9">
        <f t="shared" si="12"/>
        <v>0</v>
      </c>
      <c r="X9">
        <f t="shared" si="13"/>
        <v>0</v>
      </c>
    </row>
    <row r="10" spans="2:24" ht="14.4" customHeight="1" x14ac:dyDescent="0.35">
      <c r="B10" s="18">
        <f t="shared" si="14"/>
        <v>5</v>
      </c>
      <c r="C10" s="8" t="s">
        <v>36</v>
      </c>
      <c r="D10" s="21">
        <f t="shared" si="0"/>
        <v>62</v>
      </c>
      <c r="E10" s="29">
        <v>8</v>
      </c>
      <c r="F10" s="21">
        <f t="shared" si="1"/>
        <v>18</v>
      </c>
      <c r="G10" s="30">
        <v>3</v>
      </c>
      <c r="H10" s="21">
        <f t="shared" si="2"/>
        <v>23</v>
      </c>
      <c r="I10" s="30"/>
      <c r="J10" s="21">
        <f t="shared" si="3"/>
        <v>0</v>
      </c>
      <c r="K10" s="30"/>
      <c r="L10" s="21">
        <f t="shared" si="4"/>
        <v>0</v>
      </c>
      <c r="M10" s="30">
        <v>5</v>
      </c>
      <c r="N10" s="31">
        <f t="shared" si="5"/>
        <v>21</v>
      </c>
      <c r="O10" s="32">
        <f t="shared" si="6"/>
        <v>62</v>
      </c>
      <c r="R10" t="str">
        <f t="shared" si="7"/>
        <v>Hannell_Peter</v>
      </c>
      <c r="S10">
        <f t="shared" si="8"/>
        <v>5</v>
      </c>
      <c r="T10">
        <f t="shared" si="9"/>
        <v>8</v>
      </c>
      <c r="U10">
        <f t="shared" si="10"/>
        <v>3</v>
      </c>
      <c r="V10">
        <f t="shared" si="11"/>
        <v>0</v>
      </c>
      <c r="W10">
        <f t="shared" si="12"/>
        <v>0</v>
      </c>
      <c r="X10">
        <f t="shared" si="13"/>
        <v>5</v>
      </c>
    </row>
    <row r="11" spans="2:24" ht="14.4" customHeight="1" x14ac:dyDescent="0.35">
      <c r="B11" s="18">
        <f t="shared" si="14"/>
        <v>6</v>
      </c>
      <c r="C11" s="8" t="s">
        <v>12</v>
      </c>
      <c r="D11" s="21">
        <f t="shared" si="0"/>
        <v>59</v>
      </c>
      <c r="E11" s="29">
        <v>9</v>
      </c>
      <c r="F11" s="21">
        <f t="shared" si="1"/>
        <v>17</v>
      </c>
      <c r="G11" s="30">
        <v>1</v>
      </c>
      <c r="H11" s="21">
        <f t="shared" si="2"/>
        <v>25</v>
      </c>
      <c r="I11" s="30">
        <v>9</v>
      </c>
      <c r="J11" s="21">
        <f t="shared" si="3"/>
        <v>17</v>
      </c>
      <c r="K11" s="30"/>
      <c r="L11" s="21">
        <f t="shared" si="4"/>
        <v>0</v>
      </c>
      <c r="M11" s="30"/>
      <c r="N11" s="31">
        <f t="shared" si="5"/>
        <v>0</v>
      </c>
      <c r="O11" s="32">
        <f t="shared" si="6"/>
        <v>59</v>
      </c>
      <c r="R11" t="str">
        <f t="shared" si="7"/>
        <v>Crilley_Kathy</v>
      </c>
      <c r="S11">
        <f t="shared" si="8"/>
        <v>6</v>
      </c>
      <c r="T11">
        <f t="shared" si="9"/>
        <v>9</v>
      </c>
      <c r="U11">
        <f t="shared" si="10"/>
        <v>1</v>
      </c>
      <c r="V11">
        <f t="shared" si="11"/>
        <v>9</v>
      </c>
      <c r="W11">
        <f t="shared" si="12"/>
        <v>0</v>
      </c>
      <c r="X11">
        <f t="shared" si="13"/>
        <v>0</v>
      </c>
    </row>
    <row r="12" spans="2:24" ht="14.4" customHeight="1" x14ac:dyDescent="0.35">
      <c r="B12" s="18">
        <f t="shared" si="14"/>
        <v>7</v>
      </c>
      <c r="C12" s="8" t="s">
        <v>13</v>
      </c>
      <c r="D12" s="21">
        <f t="shared" si="0"/>
        <v>56</v>
      </c>
      <c r="E12" s="29">
        <v>6</v>
      </c>
      <c r="F12" s="21">
        <f t="shared" si="1"/>
        <v>20</v>
      </c>
      <c r="G12" s="30"/>
      <c r="H12" s="21">
        <f t="shared" si="2"/>
        <v>0</v>
      </c>
      <c r="I12" s="30">
        <v>12</v>
      </c>
      <c r="J12" s="21">
        <f t="shared" si="3"/>
        <v>14</v>
      </c>
      <c r="K12" s="30"/>
      <c r="L12" s="21">
        <f t="shared" si="4"/>
        <v>0</v>
      </c>
      <c r="M12" s="30">
        <v>4</v>
      </c>
      <c r="N12" s="31">
        <f t="shared" si="5"/>
        <v>22</v>
      </c>
      <c r="O12" s="32">
        <f t="shared" si="6"/>
        <v>56</v>
      </c>
      <c r="R12" t="str">
        <f t="shared" si="7"/>
        <v>Hoben_David</v>
      </c>
      <c r="S12">
        <f t="shared" si="8"/>
        <v>7</v>
      </c>
      <c r="T12">
        <f t="shared" si="9"/>
        <v>6</v>
      </c>
      <c r="U12">
        <f t="shared" si="10"/>
        <v>0</v>
      </c>
      <c r="V12">
        <f t="shared" si="11"/>
        <v>12</v>
      </c>
      <c r="W12">
        <f t="shared" si="12"/>
        <v>0</v>
      </c>
      <c r="X12">
        <f t="shared" si="13"/>
        <v>4</v>
      </c>
    </row>
    <row r="13" spans="2:24" ht="14.4" customHeight="1" x14ac:dyDescent="0.35">
      <c r="B13" s="18">
        <f t="shared" si="14"/>
        <v>8</v>
      </c>
      <c r="C13" s="8" t="s">
        <v>22</v>
      </c>
      <c r="D13" s="21">
        <f t="shared" si="0"/>
        <v>52</v>
      </c>
      <c r="E13" s="29">
        <v>5</v>
      </c>
      <c r="F13" s="21">
        <f t="shared" si="1"/>
        <v>21</v>
      </c>
      <c r="G13" s="30">
        <v>8</v>
      </c>
      <c r="H13" s="21">
        <f t="shared" si="2"/>
        <v>18</v>
      </c>
      <c r="I13" s="30">
        <v>13</v>
      </c>
      <c r="J13" s="21">
        <f t="shared" si="3"/>
        <v>13</v>
      </c>
      <c r="K13" s="30"/>
      <c r="L13" s="21">
        <f t="shared" si="4"/>
        <v>0</v>
      </c>
      <c r="M13" s="30"/>
      <c r="N13" s="31">
        <f t="shared" si="5"/>
        <v>0</v>
      </c>
      <c r="O13" s="32">
        <f t="shared" si="6"/>
        <v>52</v>
      </c>
      <c r="R13" t="str">
        <f t="shared" si="7"/>
        <v>Crane_Peter</v>
      </c>
      <c r="S13">
        <f t="shared" si="8"/>
        <v>8</v>
      </c>
      <c r="T13">
        <f t="shared" si="9"/>
        <v>5</v>
      </c>
      <c r="U13">
        <f t="shared" si="10"/>
        <v>8</v>
      </c>
      <c r="V13">
        <f t="shared" si="11"/>
        <v>13</v>
      </c>
      <c r="W13">
        <f t="shared" si="12"/>
        <v>0</v>
      </c>
      <c r="X13">
        <f t="shared" si="13"/>
        <v>0</v>
      </c>
    </row>
    <row r="14" spans="2:24" ht="14.4" customHeight="1" x14ac:dyDescent="0.35">
      <c r="B14" s="18">
        <f t="shared" si="14"/>
        <v>9</v>
      </c>
      <c r="C14" s="8" t="s">
        <v>16</v>
      </c>
      <c r="D14" s="21">
        <f t="shared" si="0"/>
        <v>47</v>
      </c>
      <c r="E14" s="29"/>
      <c r="F14" s="21">
        <f t="shared" si="1"/>
        <v>0</v>
      </c>
      <c r="G14" s="30"/>
      <c r="H14" s="21">
        <f t="shared" si="2"/>
        <v>0</v>
      </c>
      <c r="I14" s="30">
        <v>3</v>
      </c>
      <c r="J14" s="21">
        <f t="shared" si="3"/>
        <v>23</v>
      </c>
      <c r="K14" s="30"/>
      <c r="L14" s="21">
        <f t="shared" si="4"/>
        <v>0</v>
      </c>
      <c r="M14" s="30">
        <v>2</v>
      </c>
      <c r="N14" s="31">
        <f t="shared" si="5"/>
        <v>24</v>
      </c>
      <c r="O14" s="32">
        <f t="shared" si="6"/>
        <v>47</v>
      </c>
      <c r="R14" t="str">
        <f t="shared" si="7"/>
        <v>Burnett_Kevin</v>
      </c>
      <c r="S14">
        <f t="shared" si="8"/>
        <v>9</v>
      </c>
      <c r="T14">
        <f t="shared" si="9"/>
        <v>0</v>
      </c>
      <c r="U14">
        <f t="shared" si="10"/>
        <v>0</v>
      </c>
      <c r="V14">
        <f t="shared" si="11"/>
        <v>3</v>
      </c>
      <c r="W14">
        <f t="shared" si="12"/>
        <v>0</v>
      </c>
      <c r="X14">
        <f t="shared" si="13"/>
        <v>2</v>
      </c>
    </row>
    <row r="15" spans="2:24" ht="14.4" customHeight="1" x14ac:dyDescent="0.35">
      <c r="B15" s="18">
        <f t="shared" si="14"/>
        <v>10</v>
      </c>
      <c r="C15" s="8" t="s">
        <v>20</v>
      </c>
      <c r="D15" s="21">
        <f t="shared" si="0"/>
        <v>38</v>
      </c>
      <c r="E15" s="29"/>
      <c r="F15" s="21">
        <f t="shared" si="1"/>
        <v>0</v>
      </c>
      <c r="G15" s="30">
        <v>6</v>
      </c>
      <c r="H15" s="21">
        <f t="shared" si="2"/>
        <v>20</v>
      </c>
      <c r="I15" s="30">
        <v>8</v>
      </c>
      <c r="J15" s="21">
        <f t="shared" si="3"/>
        <v>18</v>
      </c>
      <c r="K15" s="30"/>
      <c r="L15" s="21">
        <f t="shared" si="4"/>
        <v>0</v>
      </c>
      <c r="M15" s="30"/>
      <c r="N15" s="31">
        <f t="shared" si="5"/>
        <v>0</v>
      </c>
      <c r="O15" s="32">
        <f t="shared" si="6"/>
        <v>38</v>
      </c>
      <c r="R15" t="str">
        <f t="shared" si="7"/>
        <v>King_Paul</v>
      </c>
      <c r="S15">
        <f t="shared" si="8"/>
        <v>10</v>
      </c>
      <c r="T15">
        <f t="shared" si="9"/>
        <v>0</v>
      </c>
      <c r="U15">
        <f t="shared" si="10"/>
        <v>6</v>
      </c>
      <c r="V15">
        <f t="shared" si="11"/>
        <v>8</v>
      </c>
      <c r="W15">
        <f t="shared" si="12"/>
        <v>0</v>
      </c>
      <c r="X15">
        <f t="shared" si="13"/>
        <v>0</v>
      </c>
    </row>
    <row r="16" spans="2:24" ht="14.4" customHeight="1" x14ac:dyDescent="0.35">
      <c r="B16" s="18">
        <f t="shared" si="14"/>
        <v>11</v>
      </c>
      <c r="C16" s="8" t="s">
        <v>19</v>
      </c>
      <c r="D16" s="21">
        <f t="shared" si="0"/>
        <v>37</v>
      </c>
      <c r="E16" s="29"/>
      <c r="F16" s="21">
        <f t="shared" si="1"/>
        <v>0</v>
      </c>
      <c r="G16" s="30"/>
      <c r="H16" s="21">
        <f t="shared" si="2"/>
        <v>0</v>
      </c>
      <c r="I16" s="30">
        <v>14</v>
      </c>
      <c r="J16" s="21">
        <f t="shared" si="3"/>
        <v>12</v>
      </c>
      <c r="K16" s="30"/>
      <c r="L16" s="21">
        <f t="shared" si="4"/>
        <v>0</v>
      </c>
      <c r="M16" s="30">
        <v>1</v>
      </c>
      <c r="N16" s="31">
        <f t="shared" si="5"/>
        <v>25</v>
      </c>
      <c r="O16" s="32">
        <f t="shared" si="6"/>
        <v>37</v>
      </c>
      <c r="R16" t="str">
        <f t="shared" si="7"/>
        <v>Crane_David</v>
      </c>
      <c r="S16">
        <f t="shared" si="8"/>
        <v>11</v>
      </c>
      <c r="T16">
        <f t="shared" si="9"/>
        <v>0</v>
      </c>
      <c r="U16">
        <f t="shared" si="10"/>
        <v>0</v>
      </c>
      <c r="V16">
        <f t="shared" si="11"/>
        <v>14</v>
      </c>
      <c r="W16">
        <f t="shared" si="12"/>
        <v>0</v>
      </c>
      <c r="X16">
        <f t="shared" si="13"/>
        <v>1</v>
      </c>
    </row>
    <row r="17" spans="2:24" ht="14.4" customHeight="1" x14ac:dyDescent="0.35">
      <c r="B17" s="18">
        <f t="shared" si="14"/>
        <v>12</v>
      </c>
      <c r="C17" s="8" t="s">
        <v>14</v>
      </c>
      <c r="D17" s="21">
        <f t="shared" si="0"/>
        <v>33</v>
      </c>
      <c r="E17" s="29"/>
      <c r="F17" s="21">
        <f t="shared" si="1"/>
        <v>0</v>
      </c>
      <c r="G17" s="30">
        <v>9</v>
      </c>
      <c r="H17" s="21">
        <f t="shared" si="2"/>
        <v>17</v>
      </c>
      <c r="I17" s="30">
        <v>10</v>
      </c>
      <c r="J17" s="21">
        <f t="shared" si="3"/>
        <v>16</v>
      </c>
      <c r="K17" s="30"/>
      <c r="L17" s="21">
        <f t="shared" si="4"/>
        <v>0</v>
      </c>
      <c r="M17" s="30"/>
      <c r="N17" s="31">
        <f t="shared" si="5"/>
        <v>0</v>
      </c>
      <c r="O17" s="32">
        <f t="shared" si="6"/>
        <v>33</v>
      </c>
      <c r="R17" t="str">
        <f t="shared" si="7"/>
        <v>Harran_Mick</v>
      </c>
      <c r="S17">
        <f t="shared" si="8"/>
        <v>12</v>
      </c>
      <c r="T17">
        <f t="shared" si="9"/>
        <v>0</v>
      </c>
      <c r="U17">
        <f t="shared" si="10"/>
        <v>9</v>
      </c>
      <c r="V17">
        <f t="shared" si="11"/>
        <v>10</v>
      </c>
      <c r="W17">
        <f t="shared" si="12"/>
        <v>0</v>
      </c>
      <c r="X17">
        <f t="shared" si="13"/>
        <v>0</v>
      </c>
    </row>
    <row r="18" spans="2:24" ht="14.4" customHeight="1" x14ac:dyDescent="0.35">
      <c r="B18" s="18">
        <f t="shared" si="14"/>
        <v>13</v>
      </c>
      <c r="C18" s="8" t="s">
        <v>21</v>
      </c>
      <c r="D18" s="21">
        <f t="shared" si="0"/>
        <v>30</v>
      </c>
      <c r="E18" s="29">
        <v>7</v>
      </c>
      <c r="F18" s="21">
        <f t="shared" si="1"/>
        <v>19</v>
      </c>
      <c r="G18" s="30"/>
      <c r="H18" s="21">
        <f t="shared" si="2"/>
        <v>0</v>
      </c>
      <c r="I18" s="30">
        <v>15</v>
      </c>
      <c r="J18" s="21">
        <f t="shared" si="3"/>
        <v>11</v>
      </c>
      <c r="K18" s="30"/>
      <c r="L18" s="21">
        <f t="shared" si="4"/>
        <v>0</v>
      </c>
      <c r="M18" s="30"/>
      <c r="N18" s="31">
        <f t="shared" si="5"/>
        <v>0</v>
      </c>
      <c r="O18" s="32">
        <f t="shared" si="6"/>
        <v>30</v>
      </c>
      <c r="R18" t="str">
        <f t="shared" si="7"/>
        <v>Flint_Chris</v>
      </c>
      <c r="S18">
        <f t="shared" si="8"/>
        <v>13</v>
      </c>
      <c r="T18">
        <f t="shared" si="9"/>
        <v>7</v>
      </c>
      <c r="U18">
        <f t="shared" si="10"/>
        <v>0</v>
      </c>
      <c r="V18">
        <f t="shared" si="11"/>
        <v>15</v>
      </c>
      <c r="W18">
        <f t="shared" si="12"/>
        <v>0</v>
      </c>
      <c r="X18">
        <f t="shared" si="13"/>
        <v>0</v>
      </c>
    </row>
    <row r="19" spans="2:24" ht="14.4" customHeight="1" x14ac:dyDescent="0.35">
      <c r="B19" s="18">
        <f t="shared" si="14"/>
        <v>14</v>
      </c>
      <c r="C19" s="8" t="s">
        <v>60</v>
      </c>
      <c r="D19" s="21">
        <f t="shared" si="0"/>
        <v>25</v>
      </c>
      <c r="E19" s="29"/>
      <c r="F19" s="21">
        <f t="shared" si="1"/>
        <v>0</v>
      </c>
      <c r="G19" s="30"/>
      <c r="H19" s="21">
        <f t="shared" si="2"/>
        <v>0</v>
      </c>
      <c r="I19" s="30">
        <v>1</v>
      </c>
      <c r="J19" s="21">
        <f t="shared" si="3"/>
        <v>25</v>
      </c>
      <c r="K19" s="30"/>
      <c r="L19" s="21">
        <f t="shared" si="4"/>
        <v>0</v>
      </c>
      <c r="M19" s="30"/>
      <c r="N19" s="31">
        <f t="shared" si="5"/>
        <v>0</v>
      </c>
      <c r="O19" s="32">
        <f t="shared" si="6"/>
        <v>25</v>
      </c>
      <c r="R19" t="str">
        <f t="shared" si="7"/>
        <v>Atterbury_Lyn</v>
      </c>
      <c r="S19">
        <f t="shared" si="8"/>
        <v>14</v>
      </c>
      <c r="T19">
        <f t="shared" si="9"/>
        <v>0</v>
      </c>
      <c r="U19">
        <f t="shared" si="10"/>
        <v>0</v>
      </c>
      <c r="V19">
        <f t="shared" si="11"/>
        <v>1</v>
      </c>
      <c r="W19">
        <f t="shared" si="12"/>
        <v>0</v>
      </c>
      <c r="X19">
        <f t="shared" si="13"/>
        <v>0</v>
      </c>
    </row>
    <row r="20" spans="2:24" ht="14.4" customHeight="1" x14ac:dyDescent="0.35">
      <c r="B20" s="18">
        <f t="shared" si="14"/>
        <v>15</v>
      </c>
      <c r="C20" s="8" t="s">
        <v>41</v>
      </c>
      <c r="D20" s="21">
        <f t="shared" si="0"/>
        <v>24</v>
      </c>
      <c r="E20" s="29">
        <v>2</v>
      </c>
      <c r="F20" s="21">
        <f t="shared" si="1"/>
        <v>24</v>
      </c>
      <c r="G20" s="30"/>
      <c r="H20" s="21">
        <f t="shared" si="2"/>
        <v>0</v>
      </c>
      <c r="I20" s="30"/>
      <c r="J20" s="21">
        <f t="shared" si="3"/>
        <v>0</v>
      </c>
      <c r="K20" s="30"/>
      <c r="L20" s="21">
        <f t="shared" si="4"/>
        <v>0</v>
      </c>
      <c r="M20" s="30"/>
      <c r="N20" s="31">
        <f t="shared" si="5"/>
        <v>0</v>
      </c>
      <c r="O20" s="32">
        <f t="shared" si="6"/>
        <v>24</v>
      </c>
      <c r="R20" t="str">
        <f t="shared" si="7"/>
        <v>Ficken_Pam</v>
      </c>
      <c r="S20">
        <f t="shared" si="8"/>
        <v>15</v>
      </c>
      <c r="T20">
        <f t="shared" si="9"/>
        <v>2</v>
      </c>
      <c r="U20">
        <f t="shared" si="10"/>
        <v>0</v>
      </c>
      <c r="V20">
        <f t="shared" si="11"/>
        <v>0</v>
      </c>
      <c r="W20">
        <f t="shared" si="12"/>
        <v>0</v>
      </c>
      <c r="X20">
        <f t="shared" si="13"/>
        <v>0</v>
      </c>
    </row>
    <row r="21" spans="2:24" ht="14.4" customHeight="1" x14ac:dyDescent="0.35">
      <c r="B21" s="18">
        <f t="shared" si="14"/>
        <v>16</v>
      </c>
      <c r="C21" s="8" t="s">
        <v>38</v>
      </c>
      <c r="D21" s="21">
        <f t="shared" si="0"/>
        <v>20</v>
      </c>
      <c r="E21" s="29"/>
      <c r="F21" s="21">
        <f t="shared" si="1"/>
        <v>0</v>
      </c>
      <c r="G21" s="30"/>
      <c r="H21" s="21">
        <f t="shared" si="2"/>
        <v>0</v>
      </c>
      <c r="I21" s="30">
        <v>6</v>
      </c>
      <c r="J21" s="21">
        <f t="shared" si="3"/>
        <v>20</v>
      </c>
      <c r="K21" s="30"/>
      <c r="L21" s="21">
        <f t="shared" si="4"/>
        <v>0</v>
      </c>
      <c r="M21" s="30"/>
      <c r="N21" s="31">
        <f t="shared" si="5"/>
        <v>0</v>
      </c>
      <c r="O21" s="32">
        <f t="shared" si="6"/>
        <v>20</v>
      </c>
      <c r="R21" t="str">
        <f t="shared" si="7"/>
        <v>Statter_Andrew</v>
      </c>
      <c r="S21">
        <f t="shared" si="8"/>
        <v>16</v>
      </c>
      <c r="T21">
        <f t="shared" si="9"/>
        <v>0</v>
      </c>
      <c r="U21">
        <f t="shared" si="10"/>
        <v>0</v>
      </c>
      <c r="V21">
        <f t="shared" si="11"/>
        <v>6</v>
      </c>
      <c r="W21">
        <f t="shared" si="12"/>
        <v>0</v>
      </c>
      <c r="X21">
        <f t="shared" si="13"/>
        <v>0</v>
      </c>
    </row>
    <row r="22" spans="2:24" ht="14.4" customHeight="1" x14ac:dyDescent="0.35">
      <c r="B22" s="18">
        <f t="shared" si="14"/>
        <v>17</v>
      </c>
      <c r="C22" s="8" t="s">
        <v>37</v>
      </c>
      <c r="D22" s="22">
        <f t="shared" si="0"/>
        <v>19</v>
      </c>
      <c r="E22" s="33"/>
      <c r="F22" s="22">
        <f t="shared" si="1"/>
        <v>0</v>
      </c>
      <c r="G22" s="34"/>
      <c r="H22" s="22">
        <f t="shared" si="2"/>
        <v>0</v>
      </c>
      <c r="I22" s="34">
        <v>7</v>
      </c>
      <c r="J22" s="22">
        <f t="shared" si="3"/>
        <v>19</v>
      </c>
      <c r="K22" s="34"/>
      <c r="L22" s="22">
        <f t="shared" si="4"/>
        <v>0</v>
      </c>
      <c r="M22" s="34"/>
      <c r="N22" s="35">
        <f t="shared" si="5"/>
        <v>0</v>
      </c>
      <c r="O22" s="36">
        <f t="shared" si="6"/>
        <v>19</v>
      </c>
      <c r="R22" t="str">
        <f t="shared" ref="R22:R23" si="15">RIGHT(C22,LEN(C22)-FIND(" ",C22)) &amp; "_" &amp; LEFT(C22,FIND(" ",C22)-1)</f>
        <v>Imber_Bernard</v>
      </c>
      <c r="S22">
        <f t="shared" ref="S22:S23" si="16">+B22</f>
        <v>17</v>
      </c>
      <c r="T22">
        <f t="shared" ref="T22:T23" si="17">+E22</f>
        <v>0</v>
      </c>
      <c r="U22">
        <f t="shared" ref="U22:U23" si="18">+G22</f>
        <v>0</v>
      </c>
      <c r="V22">
        <f t="shared" ref="V22:V23" si="19">+I22</f>
        <v>7</v>
      </c>
      <c r="W22">
        <f t="shared" ref="W22:W23" si="20">+K22</f>
        <v>0</v>
      </c>
      <c r="X22">
        <f t="shared" ref="X22:X23" si="21">+M22</f>
        <v>0</v>
      </c>
    </row>
    <row r="23" spans="2:24" ht="15" customHeight="1" thickBot="1" x14ac:dyDescent="0.4">
      <c r="B23" s="19">
        <f t="shared" si="14"/>
        <v>18</v>
      </c>
      <c r="C23" s="9" t="s">
        <v>56</v>
      </c>
      <c r="D23" s="6">
        <f t="shared" si="0"/>
        <v>16</v>
      </c>
      <c r="E23" s="37">
        <v>10</v>
      </c>
      <c r="F23" s="6">
        <f t="shared" si="1"/>
        <v>16</v>
      </c>
      <c r="G23" s="38"/>
      <c r="H23" s="6">
        <f t="shared" si="2"/>
        <v>0</v>
      </c>
      <c r="I23" s="38"/>
      <c r="J23" s="6">
        <f t="shared" si="3"/>
        <v>0</v>
      </c>
      <c r="K23" s="38"/>
      <c r="L23" s="6">
        <f t="shared" si="4"/>
        <v>0</v>
      </c>
      <c r="M23" s="39"/>
      <c r="N23" s="40">
        <f t="shared" si="5"/>
        <v>0</v>
      </c>
      <c r="O23" s="41">
        <f t="shared" si="6"/>
        <v>16</v>
      </c>
      <c r="R23" t="str">
        <f t="shared" si="15"/>
        <v>Crane_Steve</v>
      </c>
      <c r="S23">
        <f t="shared" si="16"/>
        <v>18</v>
      </c>
      <c r="T23">
        <f t="shared" si="17"/>
        <v>10</v>
      </c>
      <c r="U23">
        <f t="shared" si="18"/>
        <v>0</v>
      </c>
      <c r="V23">
        <f t="shared" si="19"/>
        <v>0</v>
      </c>
      <c r="W23">
        <f t="shared" si="20"/>
        <v>0</v>
      </c>
      <c r="X23">
        <f t="shared" si="21"/>
        <v>0</v>
      </c>
    </row>
    <row r="24" spans="2:24" ht="14.4" customHeight="1" x14ac:dyDescent="0.35">
      <c r="B24" s="43"/>
      <c r="C24" s="44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6"/>
      <c r="P24" s="3"/>
    </row>
    <row r="25" spans="2:24" ht="15" customHeight="1" thickBot="1" x14ac:dyDescent="0.4">
      <c r="B25" s="47"/>
      <c r="C25" s="48" t="s">
        <v>25</v>
      </c>
      <c r="D25" s="48"/>
      <c r="E25" s="6">
        <f>+COUNT(E6:E23)</f>
        <v>11</v>
      </c>
      <c r="F25" s="6">
        <v>25</v>
      </c>
      <c r="G25" s="6">
        <f>+COUNT(G6:G23)</f>
        <v>9</v>
      </c>
      <c r="H25" s="6">
        <v>25</v>
      </c>
      <c r="I25" s="6">
        <f>+COUNT(I6:I23)</f>
        <v>15</v>
      </c>
      <c r="J25" s="6">
        <v>25</v>
      </c>
      <c r="K25" s="6">
        <f>+COUNT(K6:K23)</f>
        <v>0</v>
      </c>
      <c r="L25" s="6">
        <v>25</v>
      </c>
      <c r="M25" s="6">
        <f>+COUNT(M6:M23)</f>
        <v>6</v>
      </c>
      <c r="N25" s="6">
        <v>25</v>
      </c>
      <c r="O25" s="49"/>
      <c r="P25" s="3"/>
    </row>
    <row r="26" spans="2:24" ht="14.4" customHeight="1" x14ac:dyDescent="0.3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24" ht="14.4" customHeight="1" x14ac:dyDescent="0.3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2:24" x14ac:dyDescent="0.35">
      <c r="C28" t="s">
        <v>48</v>
      </c>
      <c r="E28" s="52" t="str">
        <f>TEXT(SUM(E6:E23),"0")</f>
        <v>66</v>
      </c>
      <c r="G28" s="52" t="str">
        <f>TEXT(SUM(G6:G23),"0")</f>
        <v>45</v>
      </c>
      <c r="I28" s="52" t="str">
        <f>TEXT(SUM(I6:I23),"0")</f>
        <v>120</v>
      </c>
      <c r="K28" s="52" t="str">
        <f>TEXT(SUM(K6:K23),"0")</f>
        <v>0</v>
      </c>
      <c r="M28" s="52" t="str">
        <f>TEXT(SUM(M6:M23),"0")</f>
        <v>21</v>
      </c>
    </row>
    <row r="29" spans="2:24" x14ac:dyDescent="0.35">
      <c r="C29" t="s">
        <v>49</v>
      </c>
      <c r="E29">
        <f>+E25*(E25+1)/2</f>
        <v>66</v>
      </c>
      <c r="G29">
        <f>+G25*(G25+1)/2</f>
        <v>45</v>
      </c>
      <c r="I29">
        <f>+I25*(I25+1)/2</f>
        <v>120</v>
      </c>
      <c r="K29">
        <f>+K25*(K25+1)/2</f>
        <v>0</v>
      </c>
      <c r="M29">
        <f>+M25*(M25+1)/2</f>
        <v>21</v>
      </c>
    </row>
    <row r="30" spans="2:24" x14ac:dyDescent="0.35">
      <c r="C30" t="s">
        <v>73</v>
      </c>
      <c r="E30">
        <v>101</v>
      </c>
      <c r="G30">
        <v>105</v>
      </c>
      <c r="I30">
        <v>108</v>
      </c>
      <c r="K30">
        <v>112</v>
      </c>
      <c r="M30">
        <v>141</v>
      </c>
    </row>
  </sheetData>
  <sortState ref="C6:O23">
    <sortCondition descending="1" ref="D6:D23"/>
  </sortState>
  <mergeCells count="5">
    <mergeCell ref="M4:N4"/>
    <mergeCell ref="E4:F4"/>
    <mergeCell ref="G4:H4"/>
    <mergeCell ref="I4:J4"/>
    <mergeCell ref="K4:L4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X24"/>
  <sheetViews>
    <sheetView workbookViewId="0"/>
  </sheetViews>
  <sheetFormatPr defaultRowHeight="14.5" x14ac:dyDescent="0.35"/>
  <cols>
    <col min="2" max="2" width="8" customWidth="1"/>
    <col min="3" max="3" width="14.08984375" customWidth="1"/>
    <col min="4" max="4" width="12.6328125" customWidth="1"/>
    <col min="5" max="14" width="5.36328125" customWidth="1"/>
    <col min="15" max="15" width="9.54296875" customWidth="1"/>
    <col min="18" max="18" width="14.36328125" customWidth="1"/>
    <col min="19" max="19" width="12.6328125" customWidth="1"/>
    <col min="24" max="24" width="10.54296875" bestFit="1" customWidth="1"/>
  </cols>
  <sheetData>
    <row r="2" spans="2:24" ht="14.4" customHeight="1" x14ac:dyDescent="0.35">
      <c r="C2" s="1" t="s">
        <v>52</v>
      </c>
      <c r="D2" s="1"/>
      <c r="E2" s="2"/>
      <c r="F2" s="2"/>
      <c r="G2" s="2"/>
      <c r="H2" s="2"/>
      <c r="I2" s="2"/>
      <c r="J2" s="2"/>
      <c r="K2" s="2"/>
      <c r="L2" s="2"/>
      <c r="M2" s="15" t="s">
        <v>26</v>
      </c>
      <c r="N2" s="16" t="str">
        <f ca="1">TEXT(NOW(),"d mmmm yyy")</f>
        <v>13 November 2018</v>
      </c>
      <c r="O2" s="2"/>
      <c r="P2" s="2"/>
    </row>
    <row r="3" spans="2:24" ht="15" customHeight="1" thickBot="1" x14ac:dyDescent="0.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24" ht="51" customHeight="1" x14ac:dyDescent="0.35">
      <c r="B4" s="13" t="s">
        <v>7</v>
      </c>
      <c r="C4" s="42" t="s">
        <v>33</v>
      </c>
      <c r="D4" s="50" t="s">
        <v>30</v>
      </c>
      <c r="E4" s="121" t="s">
        <v>0</v>
      </c>
      <c r="F4" s="122"/>
      <c r="G4" s="123" t="s">
        <v>1</v>
      </c>
      <c r="H4" s="122"/>
      <c r="I4" s="123" t="s">
        <v>2</v>
      </c>
      <c r="J4" s="122"/>
      <c r="K4" s="123" t="s">
        <v>3</v>
      </c>
      <c r="L4" s="122"/>
      <c r="M4" s="123" t="s">
        <v>4</v>
      </c>
      <c r="N4" s="124"/>
      <c r="O4" s="23" t="s">
        <v>5</v>
      </c>
      <c r="R4" t="str">
        <f>+C2</f>
        <v>ALBURY CUP RESULTS 2012/13</v>
      </c>
      <c r="T4">
        <f>+E24</f>
        <v>183</v>
      </c>
      <c r="U4">
        <f>+G24</f>
        <v>189</v>
      </c>
      <c r="V4">
        <f>+I24</f>
        <v>195</v>
      </c>
      <c r="W4">
        <f>+K24</f>
        <v>198</v>
      </c>
      <c r="X4">
        <f>+M24</f>
        <v>238</v>
      </c>
    </row>
    <row r="5" spans="2:24" ht="15" thickBot="1" x14ac:dyDescent="0.4">
      <c r="B5" s="14" t="s">
        <v>6</v>
      </c>
      <c r="C5" s="4" t="s">
        <v>32</v>
      </c>
      <c r="D5" s="6" t="s">
        <v>63</v>
      </c>
      <c r="E5" s="10" t="s">
        <v>64</v>
      </c>
      <c r="F5" s="5"/>
      <c r="G5" s="11" t="s">
        <v>65</v>
      </c>
      <c r="H5" s="5"/>
      <c r="I5" s="11" t="s">
        <v>66</v>
      </c>
      <c r="J5" s="5"/>
      <c r="K5" s="11" t="s">
        <v>67</v>
      </c>
      <c r="L5" s="5"/>
      <c r="M5" s="11" t="s">
        <v>68</v>
      </c>
      <c r="N5" s="12"/>
      <c r="O5" s="24" t="s">
        <v>91</v>
      </c>
      <c r="R5" t="s">
        <v>75</v>
      </c>
      <c r="S5" t="s">
        <v>76</v>
      </c>
      <c r="T5" s="53" t="str">
        <f>+E5</f>
        <v xml:space="preserve"> 20/10/12</v>
      </c>
      <c r="U5" s="53" t="str">
        <f>+G5</f>
        <v xml:space="preserve"> 03/11/12</v>
      </c>
      <c r="V5" s="53" t="str">
        <f>+I5</f>
        <v xml:space="preserve">  08/12/12</v>
      </c>
      <c r="W5" s="53" t="str">
        <f>+K5</f>
        <v xml:space="preserve">  05/01/13</v>
      </c>
      <c r="X5" s="53" t="str">
        <f>+M5</f>
        <v xml:space="preserve">  12/6/13</v>
      </c>
    </row>
    <row r="6" spans="2:24" x14ac:dyDescent="0.35">
      <c r="B6" s="17">
        <v>1</v>
      </c>
      <c r="C6" s="7" t="s">
        <v>20</v>
      </c>
      <c r="D6" s="20">
        <f t="shared" ref="D6:D17" si="0">+O6-MIN(F6,H6,J6,L6,N6)</f>
        <v>91</v>
      </c>
      <c r="E6" s="25">
        <v>3</v>
      </c>
      <c r="F6" s="20">
        <f t="shared" ref="F6:F17" si="1">IF(ISBLANK(E6),0,F$19+1-E6)</f>
        <v>23</v>
      </c>
      <c r="G6" s="26">
        <v>2</v>
      </c>
      <c r="H6" s="20">
        <f t="shared" ref="H6:H17" si="2">IF(ISBLANK(G6),0,H$19+1-G6)</f>
        <v>24</v>
      </c>
      <c r="I6" s="26">
        <v>7</v>
      </c>
      <c r="J6" s="20">
        <f t="shared" ref="J6:J17" si="3">IF(ISBLANK(I6),0,J$19+1-I6)</f>
        <v>19</v>
      </c>
      <c r="K6" s="26">
        <v>1</v>
      </c>
      <c r="L6" s="20">
        <f t="shared" ref="L6:L17" si="4">IF(ISBLANK(K6),0,L$19+1-K6)</f>
        <v>25</v>
      </c>
      <c r="M6" s="26"/>
      <c r="N6" s="27">
        <f t="shared" ref="N6:N17" si="5">IF(ISBLANK(M6),0,N$19+1-M6)</f>
        <v>0</v>
      </c>
      <c r="O6" s="28">
        <f t="shared" ref="O6:O17" si="6">+F6+H6+J6+L6+N6</f>
        <v>91</v>
      </c>
      <c r="R6" t="str">
        <f>RIGHT(C6,LEN(C6)-FIND(" ",C6)) &amp; "_" &amp; LEFT(C6,FIND(" ",C6)-1)</f>
        <v>King_Paul</v>
      </c>
      <c r="S6">
        <f>+B6</f>
        <v>1</v>
      </c>
      <c r="T6">
        <f>+E6</f>
        <v>3</v>
      </c>
      <c r="U6">
        <f>+G6</f>
        <v>2</v>
      </c>
      <c r="V6">
        <f>+I6</f>
        <v>7</v>
      </c>
      <c r="W6">
        <f>+K6</f>
        <v>1</v>
      </c>
      <c r="X6">
        <f>+M6</f>
        <v>0</v>
      </c>
    </row>
    <row r="7" spans="2:24" x14ac:dyDescent="0.35">
      <c r="B7" s="18">
        <f>+B6+1</f>
        <v>2</v>
      </c>
      <c r="C7" s="8" t="s">
        <v>19</v>
      </c>
      <c r="D7" s="21">
        <f t="shared" si="0"/>
        <v>90</v>
      </c>
      <c r="E7" s="29">
        <v>10</v>
      </c>
      <c r="F7" s="21">
        <f t="shared" si="1"/>
        <v>16</v>
      </c>
      <c r="G7" s="30">
        <v>5</v>
      </c>
      <c r="H7" s="21">
        <f t="shared" si="2"/>
        <v>21</v>
      </c>
      <c r="I7" s="30">
        <v>1</v>
      </c>
      <c r="J7" s="21">
        <f t="shared" si="3"/>
        <v>25</v>
      </c>
      <c r="K7" s="30">
        <v>6</v>
      </c>
      <c r="L7" s="21">
        <f t="shared" si="4"/>
        <v>20</v>
      </c>
      <c r="M7" s="30">
        <v>2</v>
      </c>
      <c r="N7" s="31">
        <f t="shared" si="5"/>
        <v>24</v>
      </c>
      <c r="O7" s="32">
        <f t="shared" si="6"/>
        <v>106</v>
      </c>
      <c r="R7" t="str">
        <f t="shared" ref="R7:R17" si="7">RIGHT(C7,LEN(C7)-FIND(" ",C7)) &amp; "_" &amp; LEFT(C7,FIND(" ",C7)-1)</f>
        <v>Crane_David</v>
      </c>
      <c r="S7">
        <f t="shared" ref="S7:S17" si="8">+B7</f>
        <v>2</v>
      </c>
      <c r="T7">
        <f t="shared" ref="T7:T17" si="9">+E7</f>
        <v>10</v>
      </c>
      <c r="U7">
        <f t="shared" ref="U7:U17" si="10">+G7</f>
        <v>5</v>
      </c>
      <c r="V7">
        <f t="shared" ref="V7:V17" si="11">+I7</f>
        <v>1</v>
      </c>
      <c r="W7">
        <f t="shared" ref="W7:W17" si="12">+K7</f>
        <v>6</v>
      </c>
      <c r="X7">
        <f t="shared" ref="X7:X17" si="13">+M7</f>
        <v>2</v>
      </c>
    </row>
    <row r="8" spans="2:24" x14ac:dyDescent="0.35">
      <c r="B8" s="18">
        <f t="shared" ref="B8:B17" si="14">+B7+1</f>
        <v>3</v>
      </c>
      <c r="C8" s="8" t="s">
        <v>13</v>
      </c>
      <c r="D8" s="21">
        <f t="shared" si="0"/>
        <v>86</v>
      </c>
      <c r="E8" s="29">
        <v>8</v>
      </c>
      <c r="F8" s="21">
        <f t="shared" si="1"/>
        <v>18</v>
      </c>
      <c r="G8" s="30">
        <v>4</v>
      </c>
      <c r="H8" s="21">
        <f t="shared" si="2"/>
        <v>22</v>
      </c>
      <c r="I8" s="30">
        <v>6</v>
      </c>
      <c r="J8" s="21">
        <f t="shared" si="3"/>
        <v>20</v>
      </c>
      <c r="K8" s="30">
        <v>5</v>
      </c>
      <c r="L8" s="21">
        <f t="shared" si="4"/>
        <v>21</v>
      </c>
      <c r="M8" s="30">
        <v>3</v>
      </c>
      <c r="N8" s="31">
        <f t="shared" si="5"/>
        <v>23</v>
      </c>
      <c r="O8" s="32">
        <f t="shared" si="6"/>
        <v>104</v>
      </c>
      <c r="R8" t="str">
        <f t="shared" si="7"/>
        <v>Hoben_David</v>
      </c>
      <c r="S8">
        <f t="shared" si="8"/>
        <v>3</v>
      </c>
      <c r="T8">
        <f t="shared" si="9"/>
        <v>8</v>
      </c>
      <c r="U8">
        <f t="shared" si="10"/>
        <v>4</v>
      </c>
      <c r="V8">
        <f t="shared" si="11"/>
        <v>6</v>
      </c>
      <c r="W8">
        <f t="shared" si="12"/>
        <v>5</v>
      </c>
      <c r="X8">
        <f t="shared" si="13"/>
        <v>3</v>
      </c>
    </row>
    <row r="9" spans="2:24" x14ac:dyDescent="0.35">
      <c r="B9" s="18">
        <f t="shared" si="14"/>
        <v>4</v>
      </c>
      <c r="C9" s="8" t="s">
        <v>21</v>
      </c>
      <c r="D9" s="21">
        <f t="shared" si="0"/>
        <v>85</v>
      </c>
      <c r="E9" s="29">
        <v>1</v>
      </c>
      <c r="F9" s="21">
        <f t="shared" si="1"/>
        <v>25</v>
      </c>
      <c r="G9" s="30">
        <v>7</v>
      </c>
      <c r="H9" s="21">
        <f t="shared" si="2"/>
        <v>19</v>
      </c>
      <c r="I9" s="30">
        <v>9</v>
      </c>
      <c r="J9" s="21">
        <f t="shared" si="3"/>
        <v>17</v>
      </c>
      <c r="K9" s="30">
        <v>2</v>
      </c>
      <c r="L9" s="21">
        <f t="shared" si="4"/>
        <v>24</v>
      </c>
      <c r="M9" s="30"/>
      <c r="N9" s="31">
        <f t="shared" si="5"/>
        <v>0</v>
      </c>
      <c r="O9" s="32">
        <f t="shared" si="6"/>
        <v>85</v>
      </c>
      <c r="R9" t="str">
        <f t="shared" si="7"/>
        <v>Flint_Chris</v>
      </c>
      <c r="S9">
        <f t="shared" si="8"/>
        <v>4</v>
      </c>
      <c r="T9">
        <f t="shared" si="9"/>
        <v>1</v>
      </c>
      <c r="U9">
        <f t="shared" si="10"/>
        <v>7</v>
      </c>
      <c r="V9">
        <f t="shared" si="11"/>
        <v>9</v>
      </c>
      <c r="W9">
        <f t="shared" si="12"/>
        <v>2</v>
      </c>
      <c r="X9">
        <f t="shared" si="13"/>
        <v>0</v>
      </c>
    </row>
    <row r="10" spans="2:24" x14ac:dyDescent="0.35">
      <c r="B10" s="18">
        <f t="shared" si="14"/>
        <v>5</v>
      </c>
      <c r="C10" s="8" t="s">
        <v>9</v>
      </c>
      <c r="D10" s="21">
        <f t="shared" si="0"/>
        <v>84</v>
      </c>
      <c r="E10" s="29">
        <v>6</v>
      </c>
      <c r="F10" s="21">
        <f t="shared" si="1"/>
        <v>20</v>
      </c>
      <c r="G10" s="30">
        <v>9</v>
      </c>
      <c r="H10" s="21">
        <f t="shared" si="2"/>
        <v>17</v>
      </c>
      <c r="I10" s="30">
        <v>4</v>
      </c>
      <c r="J10" s="21">
        <f t="shared" si="3"/>
        <v>22</v>
      </c>
      <c r="K10" s="30"/>
      <c r="L10" s="21">
        <f t="shared" si="4"/>
        <v>0</v>
      </c>
      <c r="M10" s="30">
        <v>1</v>
      </c>
      <c r="N10" s="31">
        <f t="shared" si="5"/>
        <v>25</v>
      </c>
      <c r="O10" s="32">
        <f t="shared" si="6"/>
        <v>84</v>
      </c>
      <c r="R10" t="str">
        <f t="shared" si="7"/>
        <v>Statter_Ian</v>
      </c>
      <c r="S10">
        <f t="shared" si="8"/>
        <v>5</v>
      </c>
      <c r="T10">
        <f t="shared" si="9"/>
        <v>6</v>
      </c>
      <c r="U10">
        <f t="shared" si="10"/>
        <v>9</v>
      </c>
      <c r="V10">
        <f t="shared" si="11"/>
        <v>4</v>
      </c>
      <c r="W10">
        <f t="shared" si="12"/>
        <v>0</v>
      </c>
      <c r="X10">
        <f t="shared" si="13"/>
        <v>1</v>
      </c>
    </row>
    <row r="11" spans="2:24" x14ac:dyDescent="0.35">
      <c r="B11" s="18">
        <f t="shared" si="14"/>
        <v>6</v>
      </c>
      <c r="C11" s="8" t="s">
        <v>23</v>
      </c>
      <c r="D11" s="21">
        <f t="shared" si="0"/>
        <v>82</v>
      </c>
      <c r="E11" s="29">
        <v>11</v>
      </c>
      <c r="F11" s="21">
        <f t="shared" si="1"/>
        <v>15</v>
      </c>
      <c r="G11" s="30">
        <v>3</v>
      </c>
      <c r="H11" s="21">
        <f t="shared" si="2"/>
        <v>23</v>
      </c>
      <c r="I11" s="30">
        <v>3</v>
      </c>
      <c r="J11" s="21">
        <f t="shared" si="3"/>
        <v>23</v>
      </c>
      <c r="K11" s="30"/>
      <c r="L11" s="21">
        <f t="shared" si="4"/>
        <v>0</v>
      </c>
      <c r="M11" s="30">
        <v>5</v>
      </c>
      <c r="N11" s="31">
        <f t="shared" si="5"/>
        <v>21</v>
      </c>
      <c r="O11" s="32">
        <f t="shared" si="6"/>
        <v>82</v>
      </c>
      <c r="R11" t="str">
        <f t="shared" si="7"/>
        <v>Lightman_Shaun</v>
      </c>
      <c r="S11">
        <f t="shared" si="8"/>
        <v>6</v>
      </c>
      <c r="T11">
        <f t="shared" si="9"/>
        <v>11</v>
      </c>
      <c r="U11">
        <f t="shared" si="10"/>
        <v>3</v>
      </c>
      <c r="V11">
        <f t="shared" si="11"/>
        <v>3</v>
      </c>
      <c r="W11">
        <f t="shared" si="12"/>
        <v>0</v>
      </c>
      <c r="X11">
        <f t="shared" si="13"/>
        <v>5</v>
      </c>
    </row>
    <row r="12" spans="2:24" x14ac:dyDescent="0.35">
      <c r="B12" s="18">
        <f t="shared" si="14"/>
        <v>7</v>
      </c>
      <c r="C12" s="8" t="s">
        <v>22</v>
      </c>
      <c r="D12" s="21">
        <f t="shared" si="0"/>
        <v>82</v>
      </c>
      <c r="E12" s="29">
        <v>9</v>
      </c>
      <c r="F12" s="21">
        <f t="shared" si="1"/>
        <v>17</v>
      </c>
      <c r="G12" s="30">
        <v>1</v>
      </c>
      <c r="H12" s="21">
        <f t="shared" si="2"/>
        <v>25</v>
      </c>
      <c r="I12" s="30">
        <v>8</v>
      </c>
      <c r="J12" s="21">
        <f t="shared" si="3"/>
        <v>18</v>
      </c>
      <c r="K12" s="30">
        <v>7</v>
      </c>
      <c r="L12" s="21">
        <f t="shared" si="4"/>
        <v>19</v>
      </c>
      <c r="M12" s="30">
        <v>6</v>
      </c>
      <c r="N12" s="31">
        <f t="shared" si="5"/>
        <v>20</v>
      </c>
      <c r="O12" s="32">
        <f t="shared" si="6"/>
        <v>99</v>
      </c>
      <c r="R12" t="str">
        <f t="shared" si="7"/>
        <v>Crane_Peter</v>
      </c>
      <c r="S12">
        <f t="shared" si="8"/>
        <v>7</v>
      </c>
      <c r="T12">
        <f t="shared" si="9"/>
        <v>9</v>
      </c>
      <c r="U12">
        <f t="shared" si="10"/>
        <v>1</v>
      </c>
      <c r="V12">
        <f t="shared" si="11"/>
        <v>8</v>
      </c>
      <c r="W12">
        <f t="shared" si="12"/>
        <v>7</v>
      </c>
      <c r="X12">
        <f t="shared" si="13"/>
        <v>6</v>
      </c>
    </row>
    <row r="13" spans="2:24" x14ac:dyDescent="0.35">
      <c r="B13" s="18">
        <f t="shared" si="14"/>
        <v>8</v>
      </c>
      <c r="C13" s="8" t="s">
        <v>8</v>
      </c>
      <c r="D13" s="21">
        <f t="shared" si="0"/>
        <v>73</v>
      </c>
      <c r="E13" s="29">
        <v>7</v>
      </c>
      <c r="F13" s="21">
        <f t="shared" si="1"/>
        <v>19</v>
      </c>
      <c r="G13" s="30">
        <v>11</v>
      </c>
      <c r="H13" s="21">
        <f t="shared" si="2"/>
        <v>15</v>
      </c>
      <c r="I13" s="30">
        <v>5</v>
      </c>
      <c r="J13" s="21">
        <f t="shared" si="3"/>
        <v>21</v>
      </c>
      <c r="K13" s="30">
        <v>8</v>
      </c>
      <c r="L13" s="21">
        <f t="shared" si="4"/>
        <v>18</v>
      </c>
      <c r="M13" s="30"/>
      <c r="N13" s="31">
        <f t="shared" si="5"/>
        <v>0</v>
      </c>
      <c r="O13" s="32">
        <f t="shared" si="6"/>
        <v>73</v>
      </c>
      <c r="R13" t="str">
        <f t="shared" si="7"/>
        <v>Delaney_Dave</v>
      </c>
      <c r="S13">
        <f t="shared" si="8"/>
        <v>8</v>
      </c>
      <c r="T13">
        <f t="shared" si="9"/>
        <v>7</v>
      </c>
      <c r="U13">
        <f t="shared" si="10"/>
        <v>11</v>
      </c>
      <c r="V13">
        <f t="shared" si="11"/>
        <v>5</v>
      </c>
      <c r="W13">
        <f t="shared" si="12"/>
        <v>8</v>
      </c>
      <c r="X13">
        <f t="shared" si="13"/>
        <v>0</v>
      </c>
    </row>
    <row r="14" spans="2:24" x14ac:dyDescent="0.35">
      <c r="B14" s="18">
        <f t="shared" si="14"/>
        <v>9</v>
      </c>
      <c r="C14" s="8" t="s">
        <v>36</v>
      </c>
      <c r="D14" s="21">
        <f t="shared" si="0"/>
        <v>62</v>
      </c>
      <c r="E14" s="29"/>
      <c r="F14" s="21">
        <f t="shared" si="1"/>
        <v>0</v>
      </c>
      <c r="G14" s="30">
        <v>10</v>
      </c>
      <c r="H14" s="21">
        <f t="shared" si="2"/>
        <v>16</v>
      </c>
      <c r="I14" s="30">
        <v>2</v>
      </c>
      <c r="J14" s="21">
        <f t="shared" si="3"/>
        <v>24</v>
      </c>
      <c r="K14" s="30"/>
      <c r="L14" s="21">
        <f t="shared" si="4"/>
        <v>0</v>
      </c>
      <c r="M14" s="30">
        <v>4</v>
      </c>
      <c r="N14" s="31">
        <f t="shared" si="5"/>
        <v>22</v>
      </c>
      <c r="O14" s="32">
        <f t="shared" si="6"/>
        <v>62</v>
      </c>
      <c r="R14" t="str">
        <f t="shared" si="7"/>
        <v>Hannell_Peter</v>
      </c>
      <c r="S14">
        <f t="shared" si="8"/>
        <v>9</v>
      </c>
      <c r="T14">
        <f t="shared" si="9"/>
        <v>0</v>
      </c>
      <c r="U14">
        <f t="shared" si="10"/>
        <v>10</v>
      </c>
      <c r="V14">
        <f t="shared" si="11"/>
        <v>2</v>
      </c>
      <c r="W14">
        <f t="shared" si="12"/>
        <v>0</v>
      </c>
      <c r="X14">
        <f t="shared" si="13"/>
        <v>4</v>
      </c>
    </row>
    <row r="15" spans="2:24" x14ac:dyDescent="0.35">
      <c r="B15" s="18">
        <f t="shared" si="14"/>
        <v>10</v>
      </c>
      <c r="C15" s="8" t="s">
        <v>14</v>
      </c>
      <c r="D15" s="21">
        <f t="shared" si="0"/>
        <v>62</v>
      </c>
      <c r="E15" s="29">
        <v>5</v>
      </c>
      <c r="F15" s="21">
        <f t="shared" si="1"/>
        <v>21</v>
      </c>
      <c r="G15" s="30">
        <v>8</v>
      </c>
      <c r="H15" s="21">
        <f t="shared" si="2"/>
        <v>18</v>
      </c>
      <c r="I15" s="30"/>
      <c r="J15" s="21">
        <f t="shared" si="3"/>
        <v>0</v>
      </c>
      <c r="K15" s="30">
        <v>3</v>
      </c>
      <c r="L15" s="21">
        <f t="shared" si="4"/>
        <v>23</v>
      </c>
      <c r="M15" s="30"/>
      <c r="N15" s="31">
        <f t="shared" si="5"/>
        <v>0</v>
      </c>
      <c r="O15" s="32">
        <f t="shared" si="6"/>
        <v>62</v>
      </c>
      <c r="R15" t="str">
        <f t="shared" si="7"/>
        <v>Harran_Mick</v>
      </c>
      <c r="S15">
        <f t="shared" si="8"/>
        <v>10</v>
      </c>
      <c r="T15">
        <f t="shared" si="9"/>
        <v>5</v>
      </c>
      <c r="U15">
        <f t="shared" si="10"/>
        <v>8</v>
      </c>
      <c r="V15">
        <f t="shared" si="11"/>
        <v>0</v>
      </c>
      <c r="W15">
        <f t="shared" si="12"/>
        <v>3</v>
      </c>
      <c r="X15">
        <f t="shared" si="13"/>
        <v>0</v>
      </c>
    </row>
    <row r="16" spans="2:24" x14ac:dyDescent="0.35">
      <c r="B16" s="18">
        <f t="shared" si="14"/>
        <v>11</v>
      </c>
      <c r="C16" s="8" t="s">
        <v>12</v>
      </c>
      <c r="D16" s="22">
        <f t="shared" si="0"/>
        <v>58</v>
      </c>
      <c r="E16" s="33">
        <v>4</v>
      </c>
      <c r="F16" s="22">
        <f t="shared" si="1"/>
        <v>22</v>
      </c>
      <c r="G16" s="34">
        <v>12</v>
      </c>
      <c r="H16" s="22">
        <f t="shared" si="2"/>
        <v>14</v>
      </c>
      <c r="I16" s="34"/>
      <c r="J16" s="22">
        <f t="shared" si="3"/>
        <v>0</v>
      </c>
      <c r="K16" s="34">
        <v>4</v>
      </c>
      <c r="L16" s="22">
        <f t="shared" si="4"/>
        <v>22</v>
      </c>
      <c r="M16" s="34"/>
      <c r="N16" s="35">
        <f t="shared" si="5"/>
        <v>0</v>
      </c>
      <c r="O16" s="36">
        <f t="shared" si="6"/>
        <v>58</v>
      </c>
      <c r="R16" t="str">
        <f t="shared" si="7"/>
        <v>Crilley_Kathy</v>
      </c>
      <c r="S16">
        <f t="shared" si="8"/>
        <v>11</v>
      </c>
      <c r="T16">
        <f t="shared" si="9"/>
        <v>4</v>
      </c>
      <c r="U16">
        <f t="shared" si="10"/>
        <v>12</v>
      </c>
      <c r="V16">
        <f t="shared" si="11"/>
        <v>0</v>
      </c>
      <c r="W16">
        <f t="shared" si="12"/>
        <v>4</v>
      </c>
      <c r="X16">
        <f t="shared" si="13"/>
        <v>0</v>
      </c>
    </row>
    <row r="17" spans="2:24" ht="15" thickBot="1" x14ac:dyDescent="0.4">
      <c r="B17" s="19">
        <f t="shared" si="14"/>
        <v>12</v>
      </c>
      <c r="C17" s="9" t="s">
        <v>15</v>
      </c>
      <c r="D17" s="6">
        <f t="shared" si="0"/>
        <v>44</v>
      </c>
      <c r="E17" s="37">
        <v>2</v>
      </c>
      <c r="F17" s="6">
        <f t="shared" si="1"/>
        <v>24</v>
      </c>
      <c r="G17" s="38">
        <v>6</v>
      </c>
      <c r="H17" s="6">
        <f t="shared" si="2"/>
        <v>20</v>
      </c>
      <c r="I17" s="38"/>
      <c r="J17" s="6">
        <f t="shared" si="3"/>
        <v>0</v>
      </c>
      <c r="K17" s="38"/>
      <c r="L17" s="6">
        <f t="shared" si="4"/>
        <v>0</v>
      </c>
      <c r="M17" s="39"/>
      <c r="N17" s="40">
        <f t="shared" si="5"/>
        <v>0</v>
      </c>
      <c r="O17" s="41">
        <f t="shared" si="6"/>
        <v>44</v>
      </c>
      <c r="R17" t="str">
        <f t="shared" si="7"/>
        <v>Easton_Mark</v>
      </c>
      <c r="S17">
        <f t="shared" si="8"/>
        <v>12</v>
      </c>
      <c r="T17">
        <f t="shared" si="9"/>
        <v>2</v>
      </c>
      <c r="U17">
        <f t="shared" si="10"/>
        <v>6</v>
      </c>
      <c r="V17">
        <f t="shared" si="11"/>
        <v>0</v>
      </c>
      <c r="W17">
        <f t="shared" si="12"/>
        <v>0</v>
      </c>
      <c r="X17">
        <f t="shared" si="13"/>
        <v>0</v>
      </c>
    </row>
    <row r="18" spans="2:24" x14ac:dyDescent="0.35"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3"/>
    </row>
    <row r="19" spans="2:24" ht="15" thickBot="1" x14ac:dyDescent="0.4">
      <c r="B19" s="47"/>
      <c r="C19" s="48" t="s">
        <v>25</v>
      </c>
      <c r="D19" s="48"/>
      <c r="E19" s="6">
        <f>+MAX(E6:E17)</f>
        <v>11</v>
      </c>
      <c r="F19" s="6">
        <v>25</v>
      </c>
      <c r="G19" s="6">
        <f t="shared" ref="G19:M19" si="15">+MAX(G6:G17)</f>
        <v>12</v>
      </c>
      <c r="H19" s="6">
        <v>25</v>
      </c>
      <c r="I19" s="6">
        <f t="shared" si="15"/>
        <v>9</v>
      </c>
      <c r="J19" s="6">
        <v>25</v>
      </c>
      <c r="K19" s="6">
        <f t="shared" si="15"/>
        <v>8</v>
      </c>
      <c r="L19" s="6">
        <v>25</v>
      </c>
      <c r="M19" s="6">
        <f t="shared" si="15"/>
        <v>6</v>
      </c>
      <c r="N19" s="6">
        <v>25</v>
      </c>
      <c r="O19" s="49"/>
      <c r="P19" s="3"/>
    </row>
    <row r="20" spans="2:24" x14ac:dyDescent="0.3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2:24" x14ac:dyDescent="0.35">
      <c r="N21" s="3"/>
      <c r="O21" s="3"/>
      <c r="P21" s="3"/>
    </row>
    <row r="22" spans="2:24" x14ac:dyDescent="0.35">
      <c r="C22" t="s">
        <v>48</v>
      </c>
      <c r="E22" s="52" t="str">
        <f>TEXT(SUM(E5:E17),"0")</f>
        <v>66</v>
      </c>
      <c r="G22" s="52" t="str">
        <f>TEXT(SUM(G5:G17),"0")</f>
        <v>78</v>
      </c>
      <c r="I22" s="52" t="str">
        <f>TEXT(SUM(I5:I17),"0")</f>
        <v>45</v>
      </c>
      <c r="K22" s="52" t="str">
        <f>TEXT(SUM(K5:K17),"0")</f>
        <v>36</v>
      </c>
      <c r="M22" s="52" t="str">
        <f>TEXT(SUM(M5:M17),"0")</f>
        <v>21</v>
      </c>
    </row>
    <row r="23" spans="2:24" x14ac:dyDescent="0.35">
      <c r="C23" t="s">
        <v>49</v>
      </c>
      <c r="E23">
        <f>+E19*(E19+1)/2</f>
        <v>66</v>
      </c>
      <c r="G23">
        <f>+G19*(G19+1)/2</f>
        <v>78</v>
      </c>
      <c r="I23">
        <f>+I19*(I19+1)/2</f>
        <v>45</v>
      </c>
      <c r="K23">
        <f>+K19*(K19+1)/2</f>
        <v>36</v>
      </c>
      <c r="M23">
        <f>+M19*(M19+1)/2</f>
        <v>21</v>
      </c>
    </row>
    <row r="24" spans="2:24" x14ac:dyDescent="0.35">
      <c r="C24" t="s">
        <v>73</v>
      </c>
      <c r="E24">
        <v>183</v>
      </c>
      <c r="G24">
        <v>189</v>
      </c>
      <c r="I24">
        <v>195</v>
      </c>
      <c r="K24">
        <v>198</v>
      </c>
      <c r="M24">
        <v>238</v>
      </c>
    </row>
  </sheetData>
  <sortState ref="C6:O18">
    <sortCondition descending="1" ref="D6:D18"/>
  </sortState>
  <mergeCells count="5"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I45"/>
  <sheetViews>
    <sheetView workbookViewId="0"/>
  </sheetViews>
  <sheetFormatPr defaultColWidth="8.36328125" defaultRowHeight="14.5" x14ac:dyDescent="0.35"/>
  <cols>
    <col min="1" max="1" width="5.453125" customWidth="1"/>
    <col min="2" max="2" width="8" customWidth="1"/>
    <col min="3" max="3" width="14.08984375" customWidth="1"/>
    <col min="4" max="4" width="12.6328125" customWidth="1"/>
    <col min="5" max="14" width="5.36328125" customWidth="1"/>
    <col min="15" max="15" width="9.54296875" customWidth="1"/>
    <col min="16" max="16" width="7.6328125" customWidth="1"/>
    <col min="17" max="17" width="3.453125" customWidth="1"/>
    <col min="18" max="18" width="8.36328125" customWidth="1"/>
    <col min="19" max="19" width="14.36328125" customWidth="1"/>
    <col min="20" max="20" width="12.6328125" customWidth="1"/>
    <col min="21" max="27" width="8.90625" customWidth="1"/>
    <col min="29" max="29" width="14.08984375" customWidth="1"/>
  </cols>
  <sheetData>
    <row r="2" spans="2:35" ht="14.4" customHeight="1" x14ac:dyDescent="0.35">
      <c r="C2" s="1" t="s">
        <v>51</v>
      </c>
      <c r="D2" s="1"/>
      <c r="E2" s="2"/>
      <c r="F2" s="2"/>
      <c r="G2" s="2"/>
      <c r="H2" s="2"/>
      <c r="I2" s="2"/>
      <c r="J2" s="2"/>
      <c r="K2" s="2"/>
      <c r="L2" s="2"/>
      <c r="M2" s="15" t="s">
        <v>26</v>
      </c>
      <c r="N2" s="16" t="str">
        <f ca="1">TEXT(NOW(),"d mmmm yyy")</f>
        <v>13 November 2018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35" ht="15" customHeight="1" thickBot="1" x14ac:dyDescent="0.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2" t="s">
        <v>149</v>
      </c>
      <c r="T3" s="2"/>
      <c r="U3" s="2"/>
      <c r="V3" s="2"/>
      <c r="W3" s="2"/>
      <c r="X3" s="2"/>
      <c r="Y3" s="2"/>
      <c r="AC3" s="2" t="s">
        <v>150</v>
      </c>
    </row>
    <row r="4" spans="2:35" ht="25.5" customHeight="1" x14ac:dyDescent="0.35">
      <c r="B4" s="59" t="s">
        <v>7</v>
      </c>
      <c r="C4" s="60" t="s">
        <v>33</v>
      </c>
      <c r="D4" s="61" t="s">
        <v>30</v>
      </c>
      <c r="E4" s="125" t="s">
        <v>0</v>
      </c>
      <c r="F4" s="126"/>
      <c r="G4" s="127" t="s">
        <v>1</v>
      </c>
      <c r="H4" s="126"/>
      <c r="I4" s="127" t="s">
        <v>2</v>
      </c>
      <c r="J4" s="126"/>
      <c r="K4" s="127" t="s">
        <v>3</v>
      </c>
      <c r="L4" s="126"/>
      <c r="M4" s="127" t="s">
        <v>4</v>
      </c>
      <c r="N4" s="128"/>
      <c r="O4" s="62" t="s">
        <v>5</v>
      </c>
      <c r="P4" s="59" t="s">
        <v>152</v>
      </c>
      <c r="S4" t="str">
        <f>+C2</f>
        <v>ALBURY CUP RESULTS 2013/14</v>
      </c>
      <c r="U4">
        <f>+E30</f>
        <v>283</v>
      </c>
      <c r="V4">
        <f>+G30</f>
        <v>289</v>
      </c>
      <c r="W4">
        <f>+I30</f>
        <v>298</v>
      </c>
      <c r="X4">
        <v>322</v>
      </c>
      <c r="Y4">
        <f>+M30</f>
        <v>372</v>
      </c>
    </row>
    <row r="5" spans="2:35" ht="15" thickBot="1" x14ac:dyDescent="0.4">
      <c r="B5" s="63" t="s">
        <v>6</v>
      </c>
      <c r="C5" s="64" t="s">
        <v>32</v>
      </c>
      <c r="D5" s="65" t="s">
        <v>63</v>
      </c>
      <c r="E5" s="66" t="s">
        <v>27</v>
      </c>
      <c r="F5" s="67"/>
      <c r="G5" s="68" t="s">
        <v>69</v>
      </c>
      <c r="H5" s="67"/>
      <c r="I5" s="68" t="s">
        <v>70</v>
      </c>
      <c r="J5" s="67"/>
      <c r="K5" s="68" t="s">
        <v>72</v>
      </c>
      <c r="L5" s="67"/>
      <c r="M5" s="68" t="s">
        <v>71</v>
      </c>
      <c r="N5" s="69"/>
      <c r="O5" s="70" t="s">
        <v>153</v>
      </c>
      <c r="P5" s="74" t="str">
        <f>+O5</f>
        <v xml:space="preserve"> 2013/14</v>
      </c>
      <c r="S5" t="s">
        <v>147</v>
      </c>
      <c r="T5" t="s">
        <v>76</v>
      </c>
      <c r="U5" s="53" t="str">
        <f>+E5</f>
        <v xml:space="preserve">  06/10/13</v>
      </c>
      <c r="V5" s="53" t="str">
        <f>+G5</f>
        <v xml:space="preserve">  3/11/13</v>
      </c>
      <c r="W5" s="53" t="str">
        <f>+I5</f>
        <v xml:space="preserve">  21/12/13</v>
      </c>
      <c r="X5" s="53" t="str">
        <f>+K5</f>
        <v xml:space="preserve">  29/03/14</v>
      </c>
      <c r="Y5" s="53" t="str">
        <f>+M5</f>
        <v xml:space="preserve">  04/06/14</v>
      </c>
      <c r="Z5" t="s">
        <v>82</v>
      </c>
      <c r="AA5" t="s">
        <v>83</v>
      </c>
      <c r="AC5" s="52" t="s">
        <v>148</v>
      </c>
      <c r="AD5" t="str">
        <f>+T5</f>
        <v>Year Rank</v>
      </c>
      <c r="AE5" t="str">
        <f t="shared" ref="AE5:AI5" si="0">+U5</f>
        <v xml:space="preserve">  06/10/13</v>
      </c>
      <c r="AF5" t="str">
        <f t="shared" si="0"/>
        <v xml:space="preserve">  3/11/13</v>
      </c>
      <c r="AG5" t="str">
        <f t="shared" si="0"/>
        <v xml:space="preserve">  21/12/13</v>
      </c>
      <c r="AH5" t="str">
        <f t="shared" si="0"/>
        <v xml:space="preserve">  29/03/14</v>
      </c>
      <c r="AI5" t="str">
        <f t="shared" si="0"/>
        <v xml:space="preserve">  04/06/14</v>
      </c>
    </row>
    <row r="6" spans="2:35" x14ac:dyDescent="0.35">
      <c r="B6" s="17">
        <v>1</v>
      </c>
      <c r="C6" s="7" t="s">
        <v>11</v>
      </c>
      <c r="D6" s="71">
        <f t="shared" ref="D6:D23" si="1">+O6-MIN(F6,H6,J6,L6,N6)</f>
        <v>87</v>
      </c>
      <c r="E6" s="25">
        <v>4</v>
      </c>
      <c r="F6" s="20">
        <f t="shared" ref="F6:H22" si="2">IF(ISBLANK(E6),0,F$27+1-E6)</f>
        <v>22</v>
      </c>
      <c r="G6" s="26">
        <v>4</v>
      </c>
      <c r="H6" s="20">
        <f t="shared" si="2"/>
        <v>22</v>
      </c>
      <c r="I6" s="26">
        <v>6</v>
      </c>
      <c r="J6" s="20">
        <f t="shared" ref="J6" si="3">IF(ISBLANK(I6),0,J$27+1-I6)</f>
        <v>20</v>
      </c>
      <c r="K6" s="26">
        <v>6</v>
      </c>
      <c r="L6" s="20">
        <f t="shared" ref="L6" si="4">IF(ISBLANK(K6),0,L$27+1-K6)</f>
        <v>20</v>
      </c>
      <c r="M6" s="26">
        <v>3</v>
      </c>
      <c r="N6" s="27">
        <f t="shared" ref="N6" si="5">IF(ISBLANK(M6),0,N$27+1-M6)</f>
        <v>23</v>
      </c>
      <c r="O6" s="28">
        <f t="shared" ref="O6:O23" si="6">+F6+H6+J6+L6+N6</f>
        <v>107</v>
      </c>
      <c r="P6" s="75">
        <f>+COUNT(E6,G6,I6,K6,M6)</f>
        <v>5</v>
      </c>
      <c r="S6" t="str">
        <f>RIGHT(C6,LEN(C6)-FIND(" ",C6)) &amp; "_" &amp; LEFT(C6,FIND(" ",C6)-1)</f>
        <v>Martin_Malcolm</v>
      </c>
      <c r="T6">
        <f>+B6</f>
        <v>1</v>
      </c>
      <c r="U6">
        <f>+E6</f>
        <v>4</v>
      </c>
      <c r="V6">
        <f>+G6</f>
        <v>4</v>
      </c>
      <c r="W6">
        <f>+I6</f>
        <v>6</v>
      </c>
      <c r="X6">
        <f>+K6</f>
        <v>6</v>
      </c>
      <c r="Y6">
        <f>+M6</f>
        <v>3</v>
      </c>
      <c r="AC6" t="str">
        <f>+'Notes_and_History_+_Buttons'!A25</f>
        <v>Atterbury_Lyn</v>
      </c>
      <c r="AD6">
        <f t="shared" ref="AD6:AD30" si="7">IF(ISERROR(VLOOKUP($AC6,Compressed_13_14,2,FALSE)),0,VLOOKUP($AC6,Compressed_13_14,2,FALSE))</f>
        <v>0</v>
      </c>
      <c r="AE6">
        <f t="shared" ref="AE6:AE30" si="8">IF(ISERROR(VLOOKUP($AC6,Compressed_13_14,3,FALSE)),0,VLOOKUP($AC6,Compressed_13_14,3,FALSE))</f>
        <v>0</v>
      </c>
      <c r="AF6">
        <f t="shared" ref="AF6:AF30" si="9">IF(ISERROR(VLOOKUP($AC6,Compressed_13_14,4,FALSE)),0,VLOOKUP($AC6,Compressed_13_14,4,FALSE))</f>
        <v>0</v>
      </c>
      <c r="AG6">
        <f t="shared" ref="AG6:AG30" si="10">IF(ISERROR(VLOOKUP($AC6,Compressed_13_14,5,FALSE)),0,VLOOKUP($AC6,Compressed_13_14,5,FALSE))</f>
        <v>0</v>
      </c>
      <c r="AH6">
        <f t="shared" ref="AH6:AH30" si="11">IF(ISERROR(VLOOKUP($AC6,Compressed_13_14,6,FALSE)),0,VLOOKUP($AC6,Compressed_13_14,6,FALSE))</f>
        <v>0</v>
      </c>
      <c r="AI6">
        <f t="shared" ref="AI6:AI30" si="12">IF(ISERROR(VLOOKUP($AC6,Compressed_13_14,7,FALSE)),0,VLOOKUP($AC6,Compressed_13_14,7,FALSE))</f>
        <v>0</v>
      </c>
    </row>
    <row r="7" spans="2:35" x14ac:dyDescent="0.35">
      <c r="B7" s="18">
        <f>+B6+1</f>
        <v>2</v>
      </c>
      <c r="C7" s="8" t="s">
        <v>17</v>
      </c>
      <c r="D7" s="72">
        <f t="shared" si="1"/>
        <v>79</v>
      </c>
      <c r="E7" s="29">
        <v>10</v>
      </c>
      <c r="F7" s="21">
        <f t="shared" si="2"/>
        <v>16</v>
      </c>
      <c r="G7" s="30">
        <v>5</v>
      </c>
      <c r="H7" s="21">
        <f t="shared" si="2"/>
        <v>21</v>
      </c>
      <c r="I7" s="30">
        <v>7</v>
      </c>
      <c r="J7" s="21">
        <f t="shared" ref="J7" si="13">IF(ISBLANK(I7),0,J$27+1-I7)</f>
        <v>19</v>
      </c>
      <c r="K7" s="30">
        <v>5</v>
      </c>
      <c r="L7" s="21">
        <f t="shared" ref="L7" si="14">IF(ISBLANK(K7),0,L$27+1-K7)</f>
        <v>21</v>
      </c>
      <c r="M7" s="30">
        <v>8</v>
      </c>
      <c r="N7" s="31">
        <f t="shared" ref="N7" si="15">IF(ISBLANK(M7),0,N$27+1-M7)</f>
        <v>18</v>
      </c>
      <c r="O7" s="32">
        <f t="shared" si="6"/>
        <v>95</v>
      </c>
      <c r="P7" s="76">
        <f t="shared" ref="P7:P23" si="16">+COUNT(E7,G7,I7,K7,M7)</f>
        <v>5</v>
      </c>
      <c r="S7" t="str">
        <f t="shared" ref="S7:S23" si="17">RIGHT(C7,LEN(C7)-FIND(" ",C7)) &amp; "_" &amp; LEFT(C7,FIND(" ",C7)-1)</f>
        <v>Martin_Angela</v>
      </c>
      <c r="T7">
        <f t="shared" ref="T7:T23" si="18">+B7</f>
        <v>2</v>
      </c>
      <c r="U7">
        <f t="shared" ref="U7:U23" si="19">+E7</f>
        <v>10</v>
      </c>
      <c r="V7">
        <f t="shared" ref="V7:V23" si="20">+G7</f>
        <v>5</v>
      </c>
      <c r="W7">
        <f t="shared" ref="W7:W23" si="21">+I7</f>
        <v>7</v>
      </c>
      <c r="X7">
        <f t="shared" ref="X7:X23" si="22">+K7</f>
        <v>5</v>
      </c>
      <c r="Y7">
        <f t="shared" ref="Y7:Y23" si="23">+M7</f>
        <v>8</v>
      </c>
      <c r="AC7" t="str">
        <f>+'Notes_and_History_+_Buttons'!A26</f>
        <v>Brown_Sandra</v>
      </c>
      <c r="AD7">
        <f t="shared" si="7"/>
        <v>12</v>
      </c>
      <c r="AE7">
        <f t="shared" si="8"/>
        <v>0</v>
      </c>
      <c r="AF7">
        <f t="shared" si="9"/>
        <v>0</v>
      </c>
      <c r="AG7">
        <f t="shared" si="10"/>
        <v>0</v>
      </c>
      <c r="AH7">
        <f t="shared" si="11"/>
        <v>4</v>
      </c>
      <c r="AI7">
        <f t="shared" si="12"/>
        <v>5</v>
      </c>
    </row>
    <row r="8" spans="2:35" x14ac:dyDescent="0.35">
      <c r="B8" s="18">
        <f t="shared" ref="B8:B22" si="24">+B7+1</f>
        <v>3</v>
      </c>
      <c r="C8" s="8" t="s">
        <v>8</v>
      </c>
      <c r="D8" s="72">
        <f t="shared" si="1"/>
        <v>70</v>
      </c>
      <c r="E8" s="29">
        <v>1</v>
      </c>
      <c r="F8" s="21">
        <f t="shared" si="2"/>
        <v>25</v>
      </c>
      <c r="G8" s="30">
        <v>6</v>
      </c>
      <c r="H8" s="21">
        <f t="shared" si="2"/>
        <v>20</v>
      </c>
      <c r="I8" s="30">
        <v>1</v>
      </c>
      <c r="J8" s="21">
        <f t="shared" ref="J8" si="25">IF(ISBLANK(I8),0,J$27+1-I8)</f>
        <v>25</v>
      </c>
      <c r="K8" s="30"/>
      <c r="L8" s="21">
        <f t="shared" ref="L8" si="26">IF(ISBLANK(K8),0,L$27+1-K8)</f>
        <v>0</v>
      </c>
      <c r="M8" s="30"/>
      <c r="N8" s="31">
        <f t="shared" ref="N8" si="27">IF(ISBLANK(M8),0,N$27+1-M8)</f>
        <v>0</v>
      </c>
      <c r="O8" s="32">
        <f t="shared" si="6"/>
        <v>70</v>
      </c>
      <c r="P8" s="76">
        <f t="shared" si="16"/>
        <v>3</v>
      </c>
      <c r="S8" t="str">
        <f t="shared" si="17"/>
        <v>Delaney_Dave</v>
      </c>
      <c r="T8">
        <f t="shared" si="18"/>
        <v>3</v>
      </c>
      <c r="U8">
        <f t="shared" si="19"/>
        <v>1</v>
      </c>
      <c r="V8">
        <f t="shared" si="20"/>
        <v>6</v>
      </c>
      <c r="W8">
        <f t="shared" si="21"/>
        <v>1</v>
      </c>
      <c r="X8">
        <f t="shared" si="22"/>
        <v>0</v>
      </c>
      <c r="Y8">
        <f t="shared" si="23"/>
        <v>0</v>
      </c>
      <c r="AC8" t="str">
        <f>+'Notes_and_History_+_Buttons'!A27</f>
        <v>Burnett_Kevin</v>
      </c>
      <c r="AD8">
        <f t="shared" si="7"/>
        <v>14</v>
      </c>
      <c r="AE8">
        <f t="shared" si="8"/>
        <v>9</v>
      </c>
      <c r="AF8">
        <f t="shared" si="9"/>
        <v>0</v>
      </c>
      <c r="AG8">
        <f t="shared" si="10"/>
        <v>0</v>
      </c>
      <c r="AH8">
        <f t="shared" si="11"/>
        <v>0</v>
      </c>
      <c r="AI8">
        <f t="shared" si="12"/>
        <v>6</v>
      </c>
    </row>
    <row r="9" spans="2:35" x14ac:dyDescent="0.35">
      <c r="B9" s="18">
        <f t="shared" si="24"/>
        <v>4</v>
      </c>
      <c r="C9" s="8" t="s">
        <v>13</v>
      </c>
      <c r="D9" s="72">
        <f t="shared" si="1"/>
        <v>68</v>
      </c>
      <c r="E9" s="29">
        <v>6</v>
      </c>
      <c r="F9" s="21">
        <f t="shared" si="2"/>
        <v>20</v>
      </c>
      <c r="G9" s="30">
        <v>1</v>
      </c>
      <c r="H9" s="21">
        <f t="shared" si="2"/>
        <v>25</v>
      </c>
      <c r="I9" s="30">
        <v>3</v>
      </c>
      <c r="J9" s="21">
        <f t="shared" ref="J9" si="28">IF(ISBLANK(I9),0,J$27+1-I9)</f>
        <v>23</v>
      </c>
      <c r="K9" s="30"/>
      <c r="L9" s="21">
        <f t="shared" ref="L9" si="29">IF(ISBLANK(K9),0,L$27+1-K9)</f>
        <v>0</v>
      </c>
      <c r="M9" s="30"/>
      <c r="N9" s="31">
        <f t="shared" ref="N9" si="30">IF(ISBLANK(M9),0,N$27+1-M9)</f>
        <v>0</v>
      </c>
      <c r="O9" s="32">
        <f t="shared" si="6"/>
        <v>68</v>
      </c>
      <c r="P9" s="76">
        <f t="shared" si="16"/>
        <v>3</v>
      </c>
      <c r="S9" t="str">
        <f t="shared" si="17"/>
        <v>Hoben_David</v>
      </c>
      <c r="T9">
        <f t="shared" si="18"/>
        <v>4</v>
      </c>
      <c r="U9">
        <f t="shared" si="19"/>
        <v>6</v>
      </c>
      <c r="V9">
        <f t="shared" si="20"/>
        <v>1</v>
      </c>
      <c r="W9">
        <f t="shared" si="21"/>
        <v>3</v>
      </c>
      <c r="X9">
        <f t="shared" si="22"/>
        <v>0</v>
      </c>
      <c r="Y9">
        <f t="shared" si="23"/>
        <v>0</v>
      </c>
      <c r="AC9" t="str">
        <f>+'Notes_and_History_+_Buttons'!A28</f>
        <v>Campbell_Sandra</v>
      </c>
      <c r="AD9">
        <f t="shared" si="7"/>
        <v>10</v>
      </c>
      <c r="AE9">
        <f t="shared" si="8"/>
        <v>0</v>
      </c>
      <c r="AF9">
        <f t="shared" si="9"/>
        <v>0</v>
      </c>
      <c r="AG9">
        <f t="shared" si="10"/>
        <v>0</v>
      </c>
      <c r="AH9">
        <f t="shared" si="11"/>
        <v>2</v>
      </c>
      <c r="AI9">
        <f t="shared" si="12"/>
        <v>4</v>
      </c>
    </row>
    <row r="10" spans="2:35" x14ac:dyDescent="0.35">
      <c r="B10" s="18">
        <f t="shared" si="24"/>
        <v>5</v>
      </c>
      <c r="C10" s="8" t="s">
        <v>10</v>
      </c>
      <c r="D10" s="72">
        <f t="shared" si="1"/>
        <v>66</v>
      </c>
      <c r="E10" s="29">
        <v>3</v>
      </c>
      <c r="F10" s="21">
        <f t="shared" si="2"/>
        <v>23</v>
      </c>
      <c r="G10" s="30">
        <v>2</v>
      </c>
      <c r="H10" s="21">
        <f t="shared" si="2"/>
        <v>24</v>
      </c>
      <c r="I10" s="30"/>
      <c r="J10" s="21">
        <f t="shared" ref="J10" si="31">IF(ISBLANK(I10),0,J$27+1-I10)</f>
        <v>0</v>
      </c>
      <c r="K10" s="30"/>
      <c r="L10" s="21">
        <f t="shared" ref="L10" si="32">IF(ISBLANK(K10),0,L$27+1-K10)</f>
        <v>0</v>
      </c>
      <c r="M10" s="30">
        <v>7</v>
      </c>
      <c r="N10" s="31">
        <f t="shared" ref="N10" si="33">IF(ISBLANK(M10),0,N$27+1-M10)</f>
        <v>19</v>
      </c>
      <c r="O10" s="32">
        <f t="shared" si="6"/>
        <v>66</v>
      </c>
      <c r="P10" s="76">
        <f t="shared" si="16"/>
        <v>3</v>
      </c>
      <c r="S10" t="str">
        <f t="shared" si="17"/>
        <v>Maskell_Dan</v>
      </c>
      <c r="T10">
        <f t="shared" si="18"/>
        <v>5</v>
      </c>
      <c r="U10">
        <f t="shared" si="19"/>
        <v>3</v>
      </c>
      <c r="V10">
        <f t="shared" si="20"/>
        <v>2</v>
      </c>
      <c r="W10">
        <f t="shared" si="21"/>
        <v>0</v>
      </c>
      <c r="X10">
        <f t="shared" si="22"/>
        <v>0</v>
      </c>
      <c r="Y10">
        <f t="shared" si="23"/>
        <v>7</v>
      </c>
      <c r="AC10" t="str">
        <f>+'Notes_and_History_+_Buttons'!A29</f>
        <v>Crane_David</v>
      </c>
      <c r="AD10">
        <f t="shared" si="7"/>
        <v>8</v>
      </c>
      <c r="AE10">
        <f t="shared" si="8"/>
        <v>12</v>
      </c>
      <c r="AF10">
        <f t="shared" si="9"/>
        <v>12</v>
      </c>
      <c r="AG10">
        <f t="shared" si="10"/>
        <v>2</v>
      </c>
      <c r="AH10">
        <f t="shared" si="11"/>
        <v>0</v>
      </c>
      <c r="AI10">
        <f t="shared" si="12"/>
        <v>0</v>
      </c>
    </row>
    <row r="11" spans="2:35" x14ac:dyDescent="0.35">
      <c r="B11" s="18">
        <f t="shared" si="24"/>
        <v>6</v>
      </c>
      <c r="C11" s="8" t="s">
        <v>21</v>
      </c>
      <c r="D11" s="72">
        <f t="shared" si="1"/>
        <v>61</v>
      </c>
      <c r="E11" s="29"/>
      <c r="F11" s="21">
        <f t="shared" si="2"/>
        <v>0</v>
      </c>
      <c r="G11" s="30">
        <v>11</v>
      </c>
      <c r="H11" s="21">
        <f t="shared" si="2"/>
        <v>15</v>
      </c>
      <c r="I11" s="30">
        <v>5</v>
      </c>
      <c r="J11" s="21">
        <f t="shared" ref="J11" si="34">IF(ISBLANK(I11),0,J$27+1-I11)</f>
        <v>21</v>
      </c>
      <c r="K11" s="30">
        <v>1</v>
      </c>
      <c r="L11" s="21">
        <f t="shared" ref="L11" si="35">IF(ISBLANK(K11),0,L$27+1-K11)</f>
        <v>25</v>
      </c>
      <c r="M11" s="30"/>
      <c r="N11" s="31">
        <f t="shared" ref="N11" si="36">IF(ISBLANK(M11),0,N$27+1-M11)</f>
        <v>0</v>
      </c>
      <c r="O11" s="32">
        <f t="shared" si="6"/>
        <v>61</v>
      </c>
      <c r="P11" s="76">
        <f t="shared" si="16"/>
        <v>3</v>
      </c>
      <c r="S11" t="str">
        <f t="shared" si="17"/>
        <v>Flint_Chris</v>
      </c>
      <c r="T11">
        <f t="shared" si="18"/>
        <v>6</v>
      </c>
      <c r="U11">
        <f t="shared" si="19"/>
        <v>0</v>
      </c>
      <c r="V11">
        <f t="shared" si="20"/>
        <v>11</v>
      </c>
      <c r="W11">
        <f t="shared" si="21"/>
        <v>5</v>
      </c>
      <c r="X11">
        <f t="shared" si="22"/>
        <v>1</v>
      </c>
      <c r="Y11">
        <f t="shared" si="23"/>
        <v>0</v>
      </c>
      <c r="AC11" t="str">
        <f>+'Notes_and_History_+_Buttons'!A30</f>
        <v>Crane_Peter</v>
      </c>
      <c r="AD11">
        <f t="shared" si="7"/>
        <v>9</v>
      </c>
      <c r="AE11">
        <f t="shared" si="8"/>
        <v>0</v>
      </c>
      <c r="AF11">
        <f t="shared" si="9"/>
        <v>0</v>
      </c>
      <c r="AG11">
        <f t="shared" si="10"/>
        <v>4</v>
      </c>
      <c r="AH11">
        <f t="shared" si="11"/>
        <v>0</v>
      </c>
      <c r="AI11">
        <f t="shared" si="12"/>
        <v>1</v>
      </c>
    </row>
    <row r="12" spans="2:35" x14ac:dyDescent="0.35">
      <c r="B12" s="18">
        <f t="shared" si="24"/>
        <v>7</v>
      </c>
      <c r="C12" s="8" t="s">
        <v>23</v>
      </c>
      <c r="D12" s="72">
        <f t="shared" si="1"/>
        <v>61</v>
      </c>
      <c r="E12" s="29"/>
      <c r="F12" s="21">
        <f t="shared" si="2"/>
        <v>0</v>
      </c>
      <c r="G12" s="30">
        <v>7</v>
      </c>
      <c r="H12" s="21">
        <f t="shared" si="2"/>
        <v>19</v>
      </c>
      <c r="I12" s="30">
        <v>8</v>
      </c>
      <c r="J12" s="21">
        <f t="shared" ref="J12" si="37">IF(ISBLANK(I12),0,J$27+1-I12)</f>
        <v>18</v>
      </c>
      <c r="K12" s="30"/>
      <c r="L12" s="21">
        <f t="shared" ref="L12" si="38">IF(ISBLANK(K12),0,L$27+1-K12)</f>
        <v>0</v>
      </c>
      <c r="M12" s="30">
        <v>2</v>
      </c>
      <c r="N12" s="31">
        <f t="shared" ref="N12" si="39">IF(ISBLANK(M12),0,N$27+1-M12)</f>
        <v>24</v>
      </c>
      <c r="O12" s="32">
        <f t="shared" si="6"/>
        <v>61</v>
      </c>
      <c r="P12" s="76">
        <f t="shared" si="16"/>
        <v>3</v>
      </c>
      <c r="S12" t="str">
        <f t="shared" si="17"/>
        <v>Lightman_Shaun</v>
      </c>
      <c r="T12">
        <f t="shared" si="18"/>
        <v>7</v>
      </c>
      <c r="U12">
        <f t="shared" si="19"/>
        <v>0</v>
      </c>
      <c r="V12">
        <f t="shared" si="20"/>
        <v>7</v>
      </c>
      <c r="W12">
        <f t="shared" si="21"/>
        <v>8</v>
      </c>
      <c r="X12">
        <f t="shared" si="22"/>
        <v>0</v>
      </c>
      <c r="Y12">
        <f t="shared" si="23"/>
        <v>2</v>
      </c>
      <c r="AC12" t="str">
        <f>+'Notes_and_History_+_Buttons'!A31</f>
        <v>Crane_Steve</v>
      </c>
      <c r="AD12">
        <f t="shared" si="7"/>
        <v>0</v>
      </c>
      <c r="AE12">
        <f t="shared" si="8"/>
        <v>0</v>
      </c>
      <c r="AF12">
        <f t="shared" si="9"/>
        <v>0</v>
      </c>
      <c r="AG12">
        <f t="shared" si="10"/>
        <v>0</v>
      </c>
      <c r="AH12">
        <f t="shared" si="11"/>
        <v>0</v>
      </c>
      <c r="AI12">
        <f t="shared" si="12"/>
        <v>0</v>
      </c>
    </row>
    <row r="13" spans="2:35" x14ac:dyDescent="0.35">
      <c r="B13" s="18">
        <f t="shared" si="24"/>
        <v>8</v>
      </c>
      <c r="C13" s="8" t="s">
        <v>19</v>
      </c>
      <c r="D13" s="72">
        <f t="shared" si="1"/>
        <v>52</v>
      </c>
      <c r="E13" s="29">
        <v>12</v>
      </c>
      <c r="F13" s="21">
        <f t="shared" si="2"/>
        <v>14</v>
      </c>
      <c r="G13" s="30">
        <v>12</v>
      </c>
      <c r="H13" s="21">
        <f t="shared" si="2"/>
        <v>14</v>
      </c>
      <c r="I13" s="30">
        <v>2</v>
      </c>
      <c r="J13" s="21">
        <f t="shared" ref="J13" si="40">IF(ISBLANK(I13),0,J$27+1-I13)</f>
        <v>24</v>
      </c>
      <c r="K13" s="30"/>
      <c r="L13" s="21">
        <f t="shared" ref="L13" si="41">IF(ISBLANK(K13),0,L$27+1-K13)</f>
        <v>0</v>
      </c>
      <c r="M13" s="30"/>
      <c r="N13" s="31">
        <f t="shared" ref="N13" si="42">IF(ISBLANK(M13),0,N$27+1-M13)</f>
        <v>0</v>
      </c>
      <c r="O13" s="32">
        <f t="shared" si="6"/>
        <v>52</v>
      </c>
      <c r="P13" s="76">
        <f t="shared" si="16"/>
        <v>3</v>
      </c>
      <c r="S13" t="str">
        <f t="shared" si="17"/>
        <v>Crane_David</v>
      </c>
      <c r="T13">
        <f t="shared" si="18"/>
        <v>8</v>
      </c>
      <c r="U13">
        <f t="shared" si="19"/>
        <v>12</v>
      </c>
      <c r="V13">
        <f t="shared" si="20"/>
        <v>12</v>
      </c>
      <c r="W13">
        <f t="shared" si="21"/>
        <v>2</v>
      </c>
      <c r="X13">
        <f t="shared" si="22"/>
        <v>0</v>
      </c>
      <c r="Y13">
        <f t="shared" si="23"/>
        <v>0</v>
      </c>
      <c r="AC13" t="str">
        <f>+'Notes_and_History_+_Buttons'!A32</f>
        <v>Crilley_Kathy</v>
      </c>
      <c r="AD13">
        <f t="shared" si="7"/>
        <v>11</v>
      </c>
      <c r="AE13">
        <f t="shared" si="8"/>
        <v>5</v>
      </c>
      <c r="AF13">
        <f t="shared" si="9"/>
        <v>3</v>
      </c>
      <c r="AG13">
        <f t="shared" si="10"/>
        <v>0</v>
      </c>
      <c r="AH13">
        <f t="shared" si="11"/>
        <v>0</v>
      </c>
      <c r="AI13">
        <f t="shared" si="12"/>
        <v>0</v>
      </c>
    </row>
    <row r="14" spans="2:35" x14ac:dyDescent="0.35">
      <c r="B14" s="18">
        <f t="shared" si="24"/>
        <v>9</v>
      </c>
      <c r="C14" s="8" t="s">
        <v>22</v>
      </c>
      <c r="D14" s="72">
        <f t="shared" si="1"/>
        <v>47</v>
      </c>
      <c r="E14" s="29"/>
      <c r="F14" s="21">
        <f t="shared" si="2"/>
        <v>0</v>
      </c>
      <c r="G14" s="30"/>
      <c r="H14" s="21">
        <f t="shared" si="2"/>
        <v>0</v>
      </c>
      <c r="I14" s="30">
        <v>4</v>
      </c>
      <c r="J14" s="21">
        <f t="shared" ref="J14" si="43">IF(ISBLANK(I14),0,J$27+1-I14)</f>
        <v>22</v>
      </c>
      <c r="K14" s="30"/>
      <c r="L14" s="21">
        <f t="shared" ref="L14" si="44">IF(ISBLANK(K14),0,L$27+1-K14)</f>
        <v>0</v>
      </c>
      <c r="M14" s="30">
        <v>1</v>
      </c>
      <c r="N14" s="31">
        <f t="shared" ref="N14" si="45">IF(ISBLANK(M14),0,N$27+1-M14)</f>
        <v>25</v>
      </c>
      <c r="O14" s="32">
        <f t="shared" si="6"/>
        <v>47</v>
      </c>
      <c r="P14" s="76">
        <f t="shared" si="16"/>
        <v>2</v>
      </c>
      <c r="S14" t="str">
        <f t="shared" si="17"/>
        <v>Crane_Peter</v>
      </c>
      <c r="T14">
        <f t="shared" si="18"/>
        <v>9</v>
      </c>
      <c r="U14">
        <f t="shared" si="19"/>
        <v>0</v>
      </c>
      <c r="V14">
        <f t="shared" si="20"/>
        <v>0</v>
      </c>
      <c r="W14">
        <f t="shared" si="21"/>
        <v>4</v>
      </c>
      <c r="X14">
        <f t="shared" si="22"/>
        <v>0</v>
      </c>
      <c r="Y14">
        <f t="shared" si="23"/>
        <v>1</v>
      </c>
      <c r="AC14" t="str">
        <f>+'Notes_and_History_+_Buttons'!A33</f>
        <v>Delaney_Dave</v>
      </c>
      <c r="AD14">
        <f t="shared" si="7"/>
        <v>3</v>
      </c>
      <c r="AE14">
        <f t="shared" si="8"/>
        <v>1</v>
      </c>
      <c r="AF14">
        <f t="shared" si="9"/>
        <v>6</v>
      </c>
      <c r="AG14">
        <f t="shared" si="10"/>
        <v>1</v>
      </c>
      <c r="AH14">
        <f t="shared" si="11"/>
        <v>0</v>
      </c>
      <c r="AI14">
        <f t="shared" si="12"/>
        <v>0</v>
      </c>
    </row>
    <row r="15" spans="2:35" x14ac:dyDescent="0.35">
      <c r="B15" s="18">
        <f t="shared" si="24"/>
        <v>10</v>
      </c>
      <c r="C15" s="8" t="s">
        <v>143</v>
      </c>
      <c r="D15" s="72">
        <f t="shared" si="1"/>
        <v>46</v>
      </c>
      <c r="E15" s="29"/>
      <c r="F15" s="21">
        <f t="shared" si="2"/>
        <v>0</v>
      </c>
      <c r="G15" s="30"/>
      <c r="H15" s="21">
        <f t="shared" si="2"/>
        <v>0</v>
      </c>
      <c r="I15" s="30"/>
      <c r="J15" s="21">
        <f t="shared" ref="J15" si="46">IF(ISBLANK(I15),0,J$27+1-I15)</f>
        <v>0</v>
      </c>
      <c r="K15" s="30">
        <v>2</v>
      </c>
      <c r="L15" s="21">
        <f t="shared" ref="L15" si="47">IF(ISBLANK(K15),0,L$27+1-K15)</f>
        <v>24</v>
      </c>
      <c r="M15" s="30">
        <v>4</v>
      </c>
      <c r="N15" s="31">
        <f t="shared" ref="N15" si="48">IF(ISBLANK(M15),0,N$27+1-M15)</f>
        <v>22</v>
      </c>
      <c r="O15" s="32">
        <f t="shared" si="6"/>
        <v>46</v>
      </c>
      <c r="P15" s="76">
        <f t="shared" si="16"/>
        <v>2</v>
      </c>
      <c r="S15" t="str">
        <f t="shared" si="17"/>
        <v>Campbell_Sandra</v>
      </c>
      <c r="T15">
        <f t="shared" si="18"/>
        <v>10</v>
      </c>
      <c r="U15">
        <f t="shared" si="19"/>
        <v>0</v>
      </c>
      <c r="V15">
        <f t="shared" si="20"/>
        <v>0</v>
      </c>
      <c r="W15">
        <f t="shared" si="21"/>
        <v>0</v>
      </c>
      <c r="X15">
        <f t="shared" si="22"/>
        <v>2</v>
      </c>
      <c r="Y15">
        <f t="shared" si="23"/>
        <v>4</v>
      </c>
      <c r="AC15" t="str">
        <f>+'Notes_and_History_+_Buttons'!A34</f>
        <v>Easton_Mark</v>
      </c>
      <c r="AD15">
        <f t="shared" si="7"/>
        <v>15</v>
      </c>
      <c r="AE15">
        <f t="shared" si="8"/>
        <v>8</v>
      </c>
      <c r="AF15">
        <f t="shared" si="9"/>
        <v>9</v>
      </c>
      <c r="AG15">
        <f t="shared" si="10"/>
        <v>0</v>
      </c>
      <c r="AH15">
        <f t="shared" si="11"/>
        <v>0</v>
      </c>
      <c r="AI15">
        <f t="shared" si="12"/>
        <v>0</v>
      </c>
    </row>
    <row r="16" spans="2:35" x14ac:dyDescent="0.35">
      <c r="B16" s="18">
        <f t="shared" si="24"/>
        <v>11</v>
      </c>
      <c r="C16" s="8" t="s">
        <v>12</v>
      </c>
      <c r="D16" s="72">
        <f t="shared" si="1"/>
        <v>44</v>
      </c>
      <c r="E16" s="29">
        <v>5</v>
      </c>
      <c r="F16" s="21">
        <f t="shared" si="2"/>
        <v>21</v>
      </c>
      <c r="G16" s="30">
        <v>3</v>
      </c>
      <c r="H16" s="21">
        <f t="shared" si="2"/>
        <v>23</v>
      </c>
      <c r="I16" s="30"/>
      <c r="J16" s="21">
        <f t="shared" ref="J16" si="49">IF(ISBLANK(I16),0,J$27+1-I16)</f>
        <v>0</v>
      </c>
      <c r="K16" s="30"/>
      <c r="L16" s="21">
        <f t="shared" ref="L16" si="50">IF(ISBLANK(K16),0,L$27+1-K16)</f>
        <v>0</v>
      </c>
      <c r="M16" s="30"/>
      <c r="N16" s="31">
        <f t="shared" ref="N16" si="51">IF(ISBLANK(M16),0,N$27+1-M16)</f>
        <v>0</v>
      </c>
      <c r="O16" s="32">
        <f t="shared" si="6"/>
        <v>44</v>
      </c>
      <c r="P16" s="76">
        <f t="shared" si="16"/>
        <v>2</v>
      </c>
      <c r="S16" t="str">
        <f t="shared" si="17"/>
        <v>Crilley_Kathy</v>
      </c>
      <c r="T16">
        <f t="shared" si="18"/>
        <v>11</v>
      </c>
      <c r="U16">
        <f t="shared" si="19"/>
        <v>5</v>
      </c>
      <c r="V16">
        <f t="shared" si="20"/>
        <v>3</v>
      </c>
      <c r="W16">
        <f t="shared" si="21"/>
        <v>0</v>
      </c>
      <c r="X16">
        <f t="shared" si="22"/>
        <v>0</v>
      </c>
      <c r="Y16">
        <f t="shared" si="23"/>
        <v>0</v>
      </c>
      <c r="AC16" t="str">
        <f>+'Notes_and_History_+_Buttons'!A35</f>
        <v>Edwards_Chris</v>
      </c>
      <c r="AD16">
        <f t="shared" si="7"/>
        <v>0</v>
      </c>
      <c r="AE16">
        <f t="shared" si="8"/>
        <v>0</v>
      </c>
      <c r="AF16">
        <f t="shared" si="9"/>
        <v>0</v>
      </c>
      <c r="AG16">
        <f t="shared" si="10"/>
        <v>0</v>
      </c>
      <c r="AH16">
        <f t="shared" si="11"/>
        <v>0</v>
      </c>
      <c r="AI16">
        <f t="shared" si="12"/>
        <v>0</v>
      </c>
    </row>
    <row r="17" spans="2:35" x14ac:dyDescent="0.35">
      <c r="B17" s="18">
        <f t="shared" si="24"/>
        <v>12</v>
      </c>
      <c r="C17" s="8" t="s">
        <v>144</v>
      </c>
      <c r="D17" s="72">
        <f t="shared" si="1"/>
        <v>43</v>
      </c>
      <c r="E17" s="29"/>
      <c r="F17" s="21">
        <f t="shared" si="2"/>
        <v>0</v>
      </c>
      <c r="G17" s="30"/>
      <c r="H17" s="21">
        <f t="shared" si="2"/>
        <v>0</v>
      </c>
      <c r="I17" s="30"/>
      <c r="J17" s="21">
        <f t="shared" ref="J17" si="52">IF(ISBLANK(I17),0,J$27+1-I17)</f>
        <v>0</v>
      </c>
      <c r="K17" s="30">
        <v>4</v>
      </c>
      <c r="L17" s="21">
        <f t="shared" ref="L17" si="53">IF(ISBLANK(K17),0,L$27+1-K17)</f>
        <v>22</v>
      </c>
      <c r="M17" s="30">
        <v>5</v>
      </c>
      <c r="N17" s="31">
        <f t="shared" ref="N17" si="54">IF(ISBLANK(M17),0,N$27+1-M17)</f>
        <v>21</v>
      </c>
      <c r="O17" s="32">
        <f t="shared" si="6"/>
        <v>43</v>
      </c>
      <c r="P17" s="76">
        <f t="shared" si="16"/>
        <v>2</v>
      </c>
      <c r="S17" t="str">
        <f t="shared" si="17"/>
        <v>Brown_Sandra</v>
      </c>
      <c r="T17">
        <f t="shared" si="18"/>
        <v>12</v>
      </c>
      <c r="U17">
        <f t="shared" si="19"/>
        <v>0</v>
      </c>
      <c r="V17">
        <f t="shared" si="20"/>
        <v>0</v>
      </c>
      <c r="W17">
        <f t="shared" si="21"/>
        <v>0</v>
      </c>
      <c r="X17">
        <f t="shared" si="22"/>
        <v>4</v>
      </c>
      <c r="Y17">
        <f t="shared" si="23"/>
        <v>5</v>
      </c>
      <c r="AC17" t="str">
        <f>+'Notes_and_History_+_Buttons'!A36</f>
        <v>Ficken_Pam</v>
      </c>
      <c r="AD17">
        <f t="shared" si="7"/>
        <v>0</v>
      </c>
      <c r="AE17">
        <f t="shared" si="8"/>
        <v>0</v>
      </c>
      <c r="AF17">
        <f t="shared" si="9"/>
        <v>0</v>
      </c>
      <c r="AG17">
        <f t="shared" si="10"/>
        <v>0</v>
      </c>
      <c r="AH17">
        <f t="shared" si="11"/>
        <v>0</v>
      </c>
      <c r="AI17">
        <f t="shared" si="12"/>
        <v>0</v>
      </c>
    </row>
    <row r="18" spans="2:35" x14ac:dyDescent="0.35">
      <c r="B18" s="18">
        <f t="shared" si="24"/>
        <v>13</v>
      </c>
      <c r="C18" s="8" t="s">
        <v>20</v>
      </c>
      <c r="D18" s="72">
        <f t="shared" si="1"/>
        <v>41</v>
      </c>
      <c r="E18" s="29"/>
      <c r="F18" s="21">
        <f t="shared" si="2"/>
        <v>0</v>
      </c>
      <c r="G18" s="30">
        <v>8</v>
      </c>
      <c r="H18" s="21">
        <f t="shared" si="2"/>
        <v>18</v>
      </c>
      <c r="I18" s="30"/>
      <c r="J18" s="21">
        <f t="shared" ref="J18" si="55">IF(ISBLANK(I18),0,J$27+1-I18)</f>
        <v>0</v>
      </c>
      <c r="K18" s="30">
        <v>3</v>
      </c>
      <c r="L18" s="21">
        <f t="shared" ref="L18" si="56">IF(ISBLANK(K18),0,L$27+1-K18)</f>
        <v>23</v>
      </c>
      <c r="M18" s="30"/>
      <c r="N18" s="31">
        <f t="shared" ref="N18" si="57">IF(ISBLANK(M18),0,N$27+1-M18)</f>
        <v>0</v>
      </c>
      <c r="O18" s="32">
        <f t="shared" si="6"/>
        <v>41</v>
      </c>
      <c r="P18" s="76">
        <f t="shared" si="16"/>
        <v>2</v>
      </c>
      <c r="S18" t="str">
        <f t="shared" si="17"/>
        <v>King_Paul</v>
      </c>
      <c r="T18">
        <f t="shared" si="18"/>
        <v>13</v>
      </c>
      <c r="U18">
        <f t="shared" si="19"/>
        <v>0</v>
      </c>
      <c r="V18">
        <f t="shared" si="20"/>
        <v>8</v>
      </c>
      <c r="W18">
        <f t="shared" si="21"/>
        <v>0</v>
      </c>
      <c r="X18">
        <f t="shared" si="22"/>
        <v>3</v>
      </c>
      <c r="Y18">
        <f t="shared" si="23"/>
        <v>0</v>
      </c>
      <c r="AC18" t="str">
        <f>+'Notes_and_History_+_Buttons'!A38</f>
        <v>Gaston_Paul</v>
      </c>
      <c r="AD18">
        <f t="shared" si="7"/>
        <v>0</v>
      </c>
      <c r="AE18">
        <f t="shared" si="8"/>
        <v>0</v>
      </c>
      <c r="AF18">
        <f t="shared" si="9"/>
        <v>0</v>
      </c>
      <c r="AG18">
        <f t="shared" si="10"/>
        <v>0</v>
      </c>
      <c r="AH18">
        <f t="shared" si="11"/>
        <v>0</v>
      </c>
      <c r="AI18">
        <f t="shared" si="12"/>
        <v>0</v>
      </c>
    </row>
    <row r="19" spans="2:35" x14ac:dyDescent="0.35">
      <c r="B19" s="18">
        <f t="shared" si="24"/>
        <v>14</v>
      </c>
      <c r="C19" s="8" t="s">
        <v>16</v>
      </c>
      <c r="D19" s="72">
        <f t="shared" si="1"/>
        <v>37</v>
      </c>
      <c r="E19" s="29">
        <v>9</v>
      </c>
      <c r="F19" s="21">
        <f t="shared" si="2"/>
        <v>17</v>
      </c>
      <c r="G19" s="30"/>
      <c r="H19" s="21">
        <f t="shared" si="2"/>
        <v>0</v>
      </c>
      <c r="I19" s="30"/>
      <c r="J19" s="21">
        <f t="shared" ref="J19" si="58">IF(ISBLANK(I19),0,J$27+1-I19)</f>
        <v>0</v>
      </c>
      <c r="K19" s="30"/>
      <c r="L19" s="21">
        <f t="shared" ref="L19" si="59">IF(ISBLANK(K19),0,L$27+1-K19)</f>
        <v>0</v>
      </c>
      <c r="M19" s="30">
        <v>6</v>
      </c>
      <c r="N19" s="31">
        <f t="shared" ref="N19" si="60">IF(ISBLANK(M19),0,N$27+1-M19)</f>
        <v>20</v>
      </c>
      <c r="O19" s="32">
        <f t="shared" si="6"/>
        <v>37</v>
      </c>
      <c r="P19" s="76">
        <f t="shared" si="16"/>
        <v>2</v>
      </c>
      <c r="S19" t="str">
        <f t="shared" si="17"/>
        <v>Burnett_Kevin</v>
      </c>
      <c r="T19">
        <f t="shared" si="18"/>
        <v>14</v>
      </c>
      <c r="U19">
        <f t="shared" si="19"/>
        <v>9</v>
      </c>
      <c r="V19">
        <f t="shared" si="20"/>
        <v>0</v>
      </c>
      <c r="W19">
        <f t="shared" si="21"/>
        <v>0</v>
      </c>
      <c r="X19">
        <f t="shared" si="22"/>
        <v>0</v>
      </c>
      <c r="Y19">
        <f t="shared" si="23"/>
        <v>6</v>
      </c>
      <c r="AC19" t="str">
        <f>+'Notes_and_History_+_Buttons'!A39</f>
        <v>Hannell_Peter</v>
      </c>
      <c r="AD19">
        <f t="shared" si="7"/>
        <v>0</v>
      </c>
      <c r="AE19">
        <f t="shared" si="8"/>
        <v>0</v>
      </c>
      <c r="AF19">
        <f t="shared" si="9"/>
        <v>0</v>
      </c>
      <c r="AG19">
        <f t="shared" si="10"/>
        <v>0</v>
      </c>
      <c r="AH19">
        <f t="shared" si="11"/>
        <v>0</v>
      </c>
      <c r="AI19">
        <f t="shared" si="12"/>
        <v>0</v>
      </c>
    </row>
    <row r="20" spans="2:35" x14ac:dyDescent="0.35">
      <c r="B20" s="18">
        <f t="shared" si="24"/>
        <v>15</v>
      </c>
      <c r="C20" s="8" t="s">
        <v>15</v>
      </c>
      <c r="D20" s="73">
        <f t="shared" si="1"/>
        <v>35</v>
      </c>
      <c r="E20" s="33">
        <v>8</v>
      </c>
      <c r="F20" s="21">
        <f t="shared" si="2"/>
        <v>18</v>
      </c>
      <c r="G20" s="34">
        <v>9</v>
      </c>
      <c r="H20" s="21">
        <f t="shared" si="2"/>
        <v>17</v>
      </c>
      <c r="I20" s="57"/>
      <c r="J20" s="21">
        <f t="shared" ref="J20" si="61">IF(ISBLANK(I20),0,J$27+1-I20)</f>
        <v>0</v>
      </c>
      <c r="K20" s="34"/>
      <c r="L20" s="22">
        <f t="shared" ref="L20" si="62">IF(ISBLANK(K20),0,L$27+1-K20)</f>
        <v>0</v>
      </c>
      <c r="M20" s="57"/>
      <c r="N20" s="35">
        <f t="shared" ref="N20" si="63">IF(ISBLANK(M20),0,N$27+1-M20)</f>
        <v>0</v>
      </c>
      <c r="O20" s="36">
        <f t="shared" si="6"/>
        <v>35</v>
      </c>
      <c r="P20" s="76">
        <f t="shared" si="16"/>
        <v>2</v>
      </c>
      <c r="S20" t="str">
        <f t="shared" ref="S20:S22" si="64">RIGHT(C20,LEN(C20)-FIND(" ",C20)) &amp; "_" &amp; LEFT(C20,FIND(" ",C20)-1)</f>
        <v>Easton_Mark</v>
      </c>
      <c r="T20">
        <f t="shared" ref="T20:T22" si="65">+B20</f>
        <v>15</v>
      </c>
      <c r="U20">
        <f t="shared" ref="U20:U22" si="66">+E20</f>
        <v>8</v>
      </c>
      <c r="V20">
        <f t="shared" ref="V20:V22" si="67">+G20</f>
        <v>9</v>
      </c>
      <c r="W20">
        <f t="shared" ref="W20:W22" si="68">+I20</f>
        <v>0</v>
      </c>
      <c r="X20">
        <f t="shared" ref="X20:X22" si="69">+K20</f>
        <v>0</v>
      </c>
      <c r="Y20">
        <f t="shared" ref="Y20:Y22" si="70">+M20</f>
        <v>0</v>
      </c>
      <c r="AC20" t="str">
        <f>+'Notes_and_History_+_Buttons'!A40</f>
        <v>Harran_Mick</v>
      </c>
      <c r="AD20">
        <f t="shared" si="7"/>
        <v>16</v>
      </c>
      <c r="AE20">
        <f t="shared" si="8"/>
        <v>7</v>
      </c>
      <c r="AF20">
        <f t="shared" si="9"/>
        <v>10</v>
      </c>
      <c r="AG20">
        <f t="shared" si="10"/>
        <v>0</v>
      </c>
      <c r="AH20">
        <f t="shared" si="11"/>
        <v>0</v>
      </c>
      <c r="AI20">
        <f t="shared" si="12"/>
        <v>0</v>
      </c>
    </row>
    <row r="21" spans="2:35" x14ac:dyDescent="0.35">
      <c r="B21" s="18">
        <f t="shared" si="24"/>
        <v>16</v>
      </c>
      <c r="C21" s="8" t="s">
        <v>14</v>
      </c>
      <c r="D21" s="73">
        <f t="shared" si="1"/>
        <v>35</v>
      </c>
      <c r="E21" s="29">
        <v>7</v>
      </c>
      <c r="F21" s="21">
        <f t="shared" si="2"/>
        <v>19</v>
      </c>
      <c r="G21" s="30">
        <v>10</v>
      </c>
      <c r="H21" s="21">
        <f t="shared" si="2"/>
        <v>16</v>
      </c>
      <c r="I21" s="30"/>
      <c r="J21" s="21">
        <f t="shared" ref="J21" si="71">IF(ISBLANK(I21),0,J$27+1-I21)</f>
        <v>0</v>
      </c>
      <c r="K21" s="57"/>
      <c r="L21" s="22">
        <f t="shared" ref="L21" si="72">IF(ISBLANK(K21),0,L$27+1-K21)</f>
        <v>0</v>
      </c>
      <c r="M21" s="30"/>
      <c r="N21" s="35">
        <f t="shared" ref="N21" si="73">IF(ISBLANK(M21),0,N$27+1-M21)</f>
        <v>0</v>
      </c>
      <c r="O21" s="36">
        <f t="shared" si="6"/>
        <v>35</v>
      </c>
      <c r="P21" s="76">
        <f t="shared" si="16"/>
        <v>2</v>
      </c>
      <c r="S21" t="str">
        <f t="shared" si="64"/>
        <v>Harran_Mick</v>
      </c>
      <c r="T21">
        <f t="shared" si="65"/>
        <v>16</v>
      </c>
      <c r="U21">
        <f t="shared" si="66"/>
        <v>7</v>
      </c>
      <c r="V21">
        <f t="shared" si="67"/>
        <v>10</v>
      </c>
      <c r="W21">
        <f t="shared" si="68"/>
        <v>0</v>
      </c>
      <c r="X21">
        <f t="shared" si="69"/>
        <v>0</v>
      </c>
      <c r="Y21">
        <f t="shared" si="70"/>
        <v>0</v>
      </c>
      <c r="AC21" t="str">
        <f>+'Notes_and_History_+_Buttons'!A41</f>
        <v>Hoben_David</v>
      </c>
      <c r="AD21">
        <f t="shared" si="7"/>
        <v>4</v>
      </c>
      <c r="AE21">
        <f t="shared" si="8"/>
        <v>6</v>
      </c>
      <c r="AF21">
        <f t="shared" si="9"/>
        <v>1</v>
      </c>
      <c r="AG21">
        <f t="shared" si="10"/>
        <v>3</v>
      </c>
      <c r="AH21">
        <f t="shared" si="11"/>
        <v>0</v>
      </c>
      <c r="AI21">
        <f t="shared" si="12"/>
        <v>0</v>
      </c>
    </row>
    <row r="22" spans="2:35" x14ac:dyDescent="0.35">
      <c r="B22" s="18">
        <f t="shared" si="24"/>
        <v>17</v>
      </c>
      <c r="C22" s="8" t="s">
        <v>9</v>
      </c>
      <c r="D22" s="73">
        <f t="shared" si="1"/>
        <v>24</v>
      </c>
      <c r="E22" s="56">
        <v>2</v>
      </c>
      <c r="F22" s="21">
        <f t="shared" si="2"/>
        <v>24</v>
      </c>
      <c r="G22" s="57"/>
      <c r="H22" s="21">
        <f t="shared" si="2"/>
        <v>0</v>
      </c>
      <c r="I22" s="57"/>
      <c r="J22" s="21">
        <f t="shared" ref="J22" si="74">IF(ISBLANK(I22),0,J$27+1-I22)</f>
        <v>0</v>
      </c>
      <c r="K22" s="57"/>
      <c r="L22" s="22">
        <f t="shared" ref="L22" si="75">IF(ISBLANK(K22),0,L$27+1-K22)</f>
        <v>0</v>
      </c>
      <c r="M22" s="30"/>
      <c r="N22" s="35">
        <f t="shared" ref="N22" si="76">IF(ISBLANK(M22),0,N$27+1-M22)</f>
        <v>0</v>
      </c>
      <c r="O22" s="36">
        <f t="shared" si="6"/>
        <v>24</v>
      </c>
      <c r="P22" s="76">
        <f t="shared" si="16"/>
        <v>1</v>
      </c>
      <c r="S22" t="str">
        <f t="shared" si="64"/>
        <v>Statter_Ian</v>
      </c>
      <c r="T22">
        <f t="shared" si="65"/>
        <v>17</v>
      </c>
      <c r="U22">
        <f t="shared" si="66"/>
        <v>2</v>
      </c>
      <c r="V22">
        <f t="shared" si="67"/>
        <v>0</v>
      </c>
      <c r="W22">
        <f t="shared" si="68"/>
        <v>0</v>
      </c>
      <c r="X22">
        <f t="shared" si="69"/>
        <v>0</v>
      </c>
      <c r="Y22">
        <f t="shared" si="70"/>
        <v>0</v>
      </c>
      <c r="AC22" t="str">
        <f>+'Notes_and_History_+_Buttons'!A42</f>
        <v>Imber_Bernard</v>
      </c>
      <c r="AD22">
        <f t="shared" si="7"/>
        <v>0</v>
      </c>
      <c r="AE22">
        <f t="shared" si="8"/>
        <v>0</v>
      </c>
      <c r="AF22">
        <f t="shared" si="9"/>
        <v>0</v>
      </c>
      <c r="AG22">
        <f t="shared" si="10"/>
        <v>0</v>
      </c>
      <c r="AH22">
        <f t="shared" si="11"/>
        <v>0</v>
      </c>
      <c r="AI22">
        <f t="shared" si="12"/>
        <v>0</v>
      </c>
    </row>
    <row r="23" spans="2:35" ht="15" thickBot="1" x14ac:dyDescent="0.4">
      <c r="B23" s="19">
        <f>+B22+1</f>
        <v>18</v>
      </c>
      <c r="C23" s="9" t="s">
        <v>18</v>
      </c>
      <c r="D23" s="65">
        <f t="shared" si="1"/>
        <v>15</v>
      </c>
      <c r="E23" s="37">
        <v>11</v>
      </c>
      <c r="F23" s="6">
        <f>IF(ISBLANK(E23),0,F$27+1-E23)</f>
        <v>15</v>
      </c>
      <c r="G23" s="38"/>
      <c r="H23" s="6">
        <f>IF(ISBLANK(G23),0,H$27+1-G23)</f>
        <v>0</v>
      </c>
      <c r="I23" s="38"/>
      <c r="J23" s="6">
        <f>IF(ISBLANK(I23),0,J$27+1-I23)</f>
        <v>0</v>
      </c>
      <c r="K23" s="38"/>
      <c r="L23" s="6">
        <f>IF(ISBLANK(K23),0,L$27+1-K23)</f>
        <v>0</v>
      </c>
      <c r="M23" s="39"/>
      <c r="N23" s="40">
        <f>IF(ISBLANK(M23),0,N$27+1-M23)</f>
        <v>0</v>
      </c>
      <c r="O23" s="41">
        <f t="shared" si="6"/>
        <v>15</v>
      </c>
      <c r="P23" s="14">
        <f t="shared" si="16"/>
        <v>1</v>
      </c>
      <c r="S23" t="str">
        <f t="shared" si="17"/>
        <v>Simmons_Nolan</v>
      </c>
      <c r="T23">
        <f t="shared" si="18"/>
        <v>18</v>
      </c>
      <c r="U23">
        <f t="shared" si="19"/>
        <v>11</v>
      </c>
      <c r="V23">
        <f t="shared" si="20"/>
        <v>0</v>
      </c>
      <c r="W23">
        <f t="shared" si="21"/>
        <v>0</v>
      </c>
      <c r="X23">
        <f t="shared" si="22"/>
        <v>0</v>
      </c>
      <c r="Y23">
        <f t="shared" si="23"/>
        <v>0</v>
      </c>
      <c r="AC23" t="str">
        <f>+'Notes_and_History_+_Buttons'!A43</f>
        <v>King_Paul</v>
      </c>
      <c r="AD23">
        <f t="shared" si="7"/>
        <v>13</v>
      </c>
      <c r="AE23">
        <f t="shared" si="8"/>
        <v>0</v>
      </c>
      <c r="AF23">
        <f t="shared" si="9"/>
        <v>8</v>
      </c>
      <c r="AG23">
        <f t="shared" si="10"/>
        <v>0</v>
      </c>
      <c r="AH23">
        <f t="shared" si="11"/>
        <v>3</v>
      </c>
      <c r="AI23">
        <f t="shared" si="12"/>
        <v>0</v>
      </c>
    </row>
    <row r="24" spans="2:35" x14ac:dyDescent="0.35">
      <c r="B24" s="43"/>
      <c r="C24" s="44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6"/>
      <c r="P24" s="76"/>
      <c r="Q24" s="3"/>
      <c r="S24" s="3"/>
      <c r="T24" s="3"/>
      <c r="U24" s="2"/>
      <c r="V24" s="2"/>
      <c r="W24" s="2"/>
      <c r="X24" s="2"/>
      <c r="Y24" s="2"/>
      <c r="AC24" t="str">
        <f>+'Notes_and_History_+_Buttons'!A44</f>
        <v>Lightman_Shaun</v>
      </c>
      <c r="AD24">
        <f t="shared" si="7"/>
        <v>7</v>
      </c>
      <c r="AE24">
        <f t="shared" si="8"/>
        <v>0</v>
      </c>
      <c r="AF24">
        <f t="shared" si="9"/>
        <v>7</v>
      </c>
      <c r="AG24">
        <f t="shared" si="10"/>
        <v>8</v>
      </c>
      <c r="AH24">
        <f t="shared" si="11"/>
        <v>0</v>
      </c>
      <c r="AI24">
        <f t="shared" si="12"/>
        <v>2</v>
      </c>
    </row>
    <row r="25" spans="2:35" ht="15" thickBot="1" x14ac:dyDescent="0.4">
      <c r="B25" s="47"/>
      <c r="C25" s="48" t="s">
        <v>25</v>
      </c>
      <c r="D25" s="48"/>
      <c r="E25" s="6">
        <f>+COUNT(E6:E23)</f>
        <v>12</v>
      </c>
      <c r="F25" s="6"/>
      <c r="G25" s="6">
        <f>+COUNT(G6:G23)</f>
        <v>12</v>
      </c>
      <c r="H25" s="6"/>
      <c r="I25" s="6">
        <f>+COUNT(I6:I23)</f>
        <v>8</v>
      </c>
      <c r="J25" s="6"/>
      <c r="K25" s="6">
        <f>+COUNT(K6:K23)</f>
        <v>6</v>
      </c>
      <c r="L25" s="6"/>
      <c r="M25" s="6">
        <f>+COUNT(M6:M23)</f>
        <v>8</v>
      </c>
      <c r="N25" s="6"/>
      <c r="O25" s="49"/>
      <c r="P25" s="14"/>
      <c r="Q25" s="3"/>
      <c r="S25" s="3"/>
      <c r="T25" s="3"/>
      <c r="U25" s="2"/>
      <c r="V25" s="2"/>
      <c r="W25" s="2"/>
      <c r="X25" s="2"/>
      <c r="Y25" s="2"/>
      <c r="AC25" t="str">
        <f>+'Notes_and_History_+_Buttons'!A45</f>
        <v>Martin_Angela</v>
      </c>
      <c r="AD25">
        <f t="shared" si="7"/>
        <v>2</v>
      </c>
      <c r="AE25">
        <f t="shared" si="8"/>
        <v>10</v>
      </c>
      <c r="AF25">
        <f t="shared" si="9"/>
        <v>5</v>
      </c>
      <c r="AG25">
        <f t="shared" si="10"/>
        <v>7</v>
      </c>
      <c r="AH25">
        <f t="shared" si="11"/>
        <v>5</v>
      </c>
      <c r="AI25">
        <f t="shared" si="12"/>
        <v>8</v>
      </c>
    </row>
    <row r="26" spans="2:35" x14ac:dyDescent="0.3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S26" s="3"/>
      <c r="T26" s="3"/>
      <c r="U26" s="2"/>
      <c r="V26" s="2"/>
      <c r="W26" s="2"/>
      <c r="X26" s="2"/>
      <c r="Y26" s="2"/>
      <c r="AC26" t="str">
        <f>+'Notes_and_History_+_Buttons'!A46</f>
        <v>Martin_Malcolm</v>
      </c>
      <c r="AD26">
        <f t="shared" si="7"/>
        <v>1</v>
      </c>
      <c r="AE26">
        <f t="shared" si="8"/>
        <v>4</v>
      </c>
      <c r="AF26">
        <f t="shared" si="9"/>
        <v>4</v>
      </c>
      <c r="AG26">
        <f t="shared" si="10"/>
        <v>6</v>
      </c>
      <c r="AH26">
        <f t="shared" si="11"/>
        <v>6</v>
      </c>
      <c r="AI26">
        <f t="shared" si="12"/>
        <v>3</v>
      </c>
    </row>
    <row r="27" spans="2:35" x14ac:dyDescent="0.35">
      <c r="C27" s="3" t="s">
        <v>154</v>
      </c>
      <c r="D27" s="3"/>
      <c r="E27" s="3"/>
      <c r="F27" s="3">
        <v>25</v>
      </c>
      <c r="G27" s="3"/>
      <c r="H27" s="3">
        <v>25</v>
      </c>
      <c r="I27" s="3"/>
      <c r="J27" s="3">
        <v>25</v>
      </c>
      <c r="K27" s="3"/>
      <c r="L27" s="3">
        <v>25</v>
      </c>
      <c r="M27" s="3"/>
      <c r="N27" s="3">
        <v>25</v>
      </c>
      <c r="O27" s="3"/>
      <c r="P27" s="3"/>
      <c r="Q27" s="3"/>
      <c r="S27" s="3"/>
      <c r="T27" s="3"/>
      <c r="U27" s="2"/>
      <c r="V27" s="2"/>
      <c r="W27" s="2"/>
      <c r="X27" s="2"/>
      <c r="Y27" s="2"/>
      <c r="AC27" t="str">
        <f>+'Notes_and_History_+_Buttons'!A48</f>
        <v>Michell_Roger</v>
      </c>
      <c r="AD27">
        <f t="shared" si="7"/>
        <v>0</v>
      </c>
      <c r="AE27">
        <f t="shared" si="8"/>
        <v>0</v>
      </c>
      <c r="AF27">
        <f t="shared" si="9"/>
        <v>0</v>
      </c>
      <c r="AG27">
        <f t="shared" si="10"/>
        <v>0</v>
      </c>
      <c r="AH27">
        <f t="shared" si="11"/>
        <v>0</v>
      </c>
      <c r="AI27">
        <f t="shared" si="12"/>
        <v>0</v>
      </c>
    </row>
    <row r="28" spans="2:35" x14ac:dyDescent="0.35">
      <c r="C28" t="s">
        <v>48</v>
      </c>
      <c r="E28" s="52" t="str">
        <f>TEXT(SUM(E6:E23),"0")</f>
        <v>78</v>
      </c>
      <c r="G28" s="52" t="str">
        <f>TEXT(SUM(G6:G23),"0")</f>
        <v>78</v>
      </c>
      <c r="I28" s="52" t="str">
        <f>TEXT(SUM(I6:I23),"0")</f>
        <v>36</v>
      </c>
      <c r="K28" s="52" t="str">
        <f>TEXT(SUM(K6:K23),"0")</f>
        <v>21</v>
      </c>
      <c r="M28" s="52" t="str">
        <f>TEXT(SUM(M6:M23),"0")</f>
        <v>36</v>
      </c>
      <c r="O28" s="52"/>
      <c r="P28" s="52"/>
      <c r="Q28" s="3"/>
      <c r="R28" s="3"/>
      <c r="S28" s="3"/>
      <c r="T28" s="3"/>
      <c r="U28" s="2"/>
      <c r="V28" s="2"/>
      <c r="W28" s="2"/>
      <c r="X28" s="2"/>
      <c r="Y28" s="2"/>
      <c r="AC28" t="str">
        <f>+'Notes_and_History_+_Buttons'!A49</f>
        <v>Simmons_Nolan</v>
      </c>
      <c r="AD28">
        <f t="shared" si="7"/>
        <v>18</v>
      </c>
      <c r="AE28">
        <f t="shared" si="8"/>
        <v>11</v>
      </c>
      <c r="AF28">
        <f t="shared" si="9"/>
        <v>0</v>
      </c>
      <c r="AG28">
        <f t="shared" si="10"/>
        <v>0</v>
      </c>
      <c r="AH28">
        <f t="shared" si="11"/>
        <v>0</v>
      </c>
      <c r="AI28">
        <f t="shared" si="12"/>
        <v>0</v>
      </c>
    </row>
    <row r="29" spans="2:35" x14ac:dyDescent="0.35">
      <c r="C29" t="s">
        <v>49</v>
      </c>
      <c r="E29">
        <f>+E25*(E25+1)/2</f>
        <v>78</v>
      </c>
      <c r="G29">
        <f>+G25*(G25+1)/2</f>
        <v>78</v>
      </c>
      <c r="I29">
        <f>+I25*(I25+1)/2</f>
        <v>36</v>
      </c>
      <c r="K29">
        <f>+K25*(K25+1)/2</f>
        <v>21</v>
      </c>
      <c r="M29">
        <f>+M25*(M25+1)/2</f>
        <v>36</v>
      </c>
      <c r="Q29" s="3"/>
      <c r="R29" s="3"/>
      <c r="S29" s="3"/>
      <c r="T29" s="3"/>
      <c r="U29" s="2"/>
      <c r="V29" s="2"/>
      <c r="W29" s="2"/>
      <c r="X29" s="2"/>
      <c r="Y29" s="2"/>
      <c r="AC29" t="str">
        <f>+'Notes_and_History_+_Buttons'!A50</f>
        <v>Sliwerski_Trevor</v>
      </c>
      <c r="AD29">
        <f t="shared" si="7"/>
        <v>0</v>
      </c>
      <c r="AE29">
        <f t="shared" si="8"/>
        <v>0</v>
      </c>
      <c r="AF29">
        <f t="shared" si="9"/>
        <v>0</v>
      </c>
      <c r="AG29">
        <f t="shared" si="10"/>
        <v>0</v>
      </c>
      <c r="AH29">
        <f t="shared" si="11"/>
        <v>0</v>
      </c>
      <c r="AI29">
        <f t="shared" si="12"/>
        <v>0</v>
      </c>
    </row>
    <row r="30" spans="2:35" x14ac:dyDescent="0.35">
      <c r="C30" t="s">
        <v>73</v>
      </c>
      <c r="E30">
        <v>283</v>
      </c>
      <c r="G30">
        <v>289</v>
      </c>
      <c r="I30">
        <v>298</v>
      </c>
      <c r="M30">
        <v>372</v>
      </c>
      <c r="Q30" s="2"/>
      <c r="R30" s="2"/>
      <c r="S30" s="2"/>
      <c r="T30" s="2"/>
      <c r="U30" s="2"/>
      <c r="V30" s="2"/>
      <c r="W30" s="2"/>
      <c r="X30" s="2"/>
      <c r="Y30" s="2"/>
      <c r="AC30" t="str">
        <f>+'Notes_and_History_+_Buttons'!A52</f>
        <v>Statter_Ian</v>
      </c>
      <c r="AD30">
        <f t="shared" si="7"/>
        <v>17</v>
      </c>
      <c r="AE30">
        <f t="shared" si="8"/>
        <v>2</v>
      </c>
      <c r="AF30">
        <f t="shared" si="9"/>
        <v>0</v>
      </c>
      <c r="AG30">
        <f t="shared" si="10"/>
        <v>0</v>
      </c>
      <c r="AH30">
        <f t="shared" si="11"/>
        <v>0</v>
      </c>
      <c r="AI30">
        <f t="shared" si="12"/>
        <v>0</v>
      </c>
    </row>
    <row r="31" spans="2:35" x14ac:dyDescent="0.35">
      <c r="Q31" s="2"/>
      <c r="R31" s="2"/>
      <c r="S31" s="2"/>
      <c r="T31" s="2"/>
      <c r="U31" s="2"/>
      <c r="V31" s="2"/>
      <c r="W31" s="2"/>
      <c r="X31" s="2"/>
      <c r="Y31" s="2"/>
    </row>
    <row r="32" spans="2:35" x14ac:dyDescent="0.35">
      <c r="Q32" s="2"/>
      <c r="R32" s="2"/>
      <c r="S32" s="2"/>
      <c r="T32" s="2"/>
      <c r="U32" s="2"/>
      <c r="V32" s="2"/>
      <c r="W32" s="2"/>
      <c r="X32" s="2"/>
      <c r="Y32" s="2"/>
    </row>
    <row r="33" spans="17:25" x14ac:dyDescent="0.35">
      <c r="Q33" s="2"/>
      <c r="R33" s="2"/>
      <c r="S33" s="2"/>
      <c r="T33" s="2"/>
      <c r="U33" s="2"/>
      <c r="V33" s="2"/>
      <c r="W33" s="2"/>
      <c r="X33" s="2"/>
      <c r="Y33" s="2"/>
    </row>
    <row r="34" spans="17:25" x14ac:dyDescent="0.35">
      <c r="Q34" s="2"/>
      <c r="R34" s="2"/>
      <c r="S34" s="2"/>
      <c r="T34" s="2"/>
      <c r="U34" s="2"/>
      <c r="V34" s="2"/>
      <c r="W34" s="2"/>
      <c r="X34" s="2"/>
      <c r="Y34" s="2"/>
    </row>
    <row r="35" spans="17:25" x14ac:dyDescent="0.35">
      <c r="Q35" s="2"/>
      <c r="R35" s="2"/>
      <c r="S35" s="2"/>
      <c r="T35" s="2"/>
      <c r="U35" s="2"/>
      <c r="V35" s="2"/>
      <c r="W35" s="2"/>
      <c r="X35" s="2"/>
      <c r="Y35" s="2"/>
    </row>
    <row r="36" spans="17:25" x14ac:dyDescent="0.35">
      <c r="Q36" s="2"/>
      <c r="R36" s="2"/>
      <c r="S36" s="2"/>
      <c r="T36" s="2"/>
      <c r="U36" s="2"/>
      <c r="V36" s="2"/>
      <c r="W36" s="2"/>
      <c r="X36" s="2"/>
      <c r="Y36" s="2"/>
    </row>
    <row r="37" spans="17:25" x14ac:dyDescent="0.35">
      <c r="Q37" s="2"/>
      <c r="R37" s="2"/>
      <c r="S37" s="2"/>
      <c r="T37" s="2"/>
      <c r="U37" s="2"/>
      <c r="V37" s="2"/>
      <c r="W37" s="2"/>
      <c r="X37" s="2"/>
      <c r="Y37" s="2"/>
    </row>
    <row r="38" spans="17:25" x14ac:dyDescent="0.35">
      <c r="Q38" s="2"/>
      <c r="R38" s="2"/>
      <c r="S38" s="2"/>
      <c r="T38" s="2"/>
      <c r="U38" s="2"/>
      <c r="V38" s="2"/>
      <c r="W38" s="2"/>
      <c r="X38" s="2"/>
      <c r="Y38" s="2"/>
    </row>
    <row r="39" spans="17:25" x14ac:dyDescent="0.35">
      <c r="Q39" s="2"/>
      <c r="R39" s="2"/>
      <c r="S39" s="2"/>
      <c r="T39" s="2"/>
      <c r="U39" s="2"/>
      <c r="V39" s="2"/>
      <c r="W39" s="2"/>
      <c r="X39" s="2"/>
      <c r="Y39" s="2"/>
    </row>
    <row r="40" spans="17:25" x14ac:dyDescent="0.35">
      <c r="Q40" s="2"/>
      <c r="R40" s="2"/>
      <c r="S40" s="2"/>
      <c r="T40" s="2"/>
      <c r="U40" s="2"/>
      <c r="V40" s="2"/>
      <c r="W40" s="2"/>
      <c r="X40" s="2"/>
      <c r="Y40" s="2"/>
    </row>
    <row r="41" spans="17:25" x14ac:dyDescent="0.35">
      <c r="Q41" s="2"/>
      <c r="R41" s="2"/>
      <c r="S41" s="2"/>
      <c r="T41" s="2"/>
      <c r="U41" s="2"/>
      <c r="V41" s="2"/>
      <c r="W41" s="2"/>
      <c r="X41" s="2"/>
      <c r="Y41" s="2"/>
    </row>
    <row r="42" spans="17:25" x14ac:dyDescent="0.35">
      <c r="Q42" s="2"/>
      <c r="R42" s="2"/>
      <c r="S42" s="2"/>
      <c r="T42" s="2"/>
      <c r="U42" s="2"/>
      <c r="V42" s="2"/>
      <c r="W42" s="2"/>
      <c r="X42" s="2"/>
      <c r="Y42" s="2"/>
    </row>
    <row r="43" spans="17:25" x14ac:dyDescent="0.35">
      <c r="Q43" s="2"/>
      <c r="R43" s="2"/>
      <c r="S43" s="2"/>
      <c r="T43" s="2"/>
      <c r="U43" s="2"/>
      <c r="V43" s="2"/>
      <c r="W43" s="2"/>
      <c r="X43" s="2"/>
      <c r="Y43" s="2"/>
    </row>
    <row r="44" spans="17:25" x14ac:dyDescent="0.35">
      <c r="Q44" s="2"/>
      <c r="R44" s="2"/>
      <c r="S44" s="2"/>
      <c r="T44" s="2"/>
      <c r="U44" s="2"/>
      <c r="V44" s="2"/>
      <c r="W44" s="2"/>
      <c r="X44" s="2"/>
      <c r="Y44" s="2"/>
    </row>
    <row r="45" spans="17:25" x14ac:dyDescent="0.35">
      <c r="Q45" s="2"/>
      <c r="R45" s="2"/>
      <c r="S45" s="2"/>
      <c r="T45" s="2"/>
      <c r="U45" s="2"/>
      <c r="V45" s="2"/>
      <c r="W45" s="2"/>
      <c r="X45" s="2"/>
      <c r="Y45" s="2"/>
    </row>
  </sheetData>
  <sortState ref="C6:O23">
    <sortCondition descending="1" ref="D6:D23"/>
  </sortState>
  <mergeCells count="5"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AF84"/>
  <sheetViews>
    <sheetView topLeftCell="A3" workbookViewId="0">
      <selection activeCell="C5" sqref="C5:O24"/>
    </sheetView>
  </sheetViews>
  <sheetFormatPr defaultRowHeight="14.5" x14ac:dyDescent="0.35"/>
  <cols>
    <col min="2" max="2" width="8" customWidth="1"/>
    <col min="3" max="3" width="14.08984375" customWidth="1"/>
    <col min="4" max="4" width="12.6328125" customWidth="1"/>
    <col min="5" max="14" width="5.36328125" customWidth="1"/>
    <col min="15" max="15" width="9.54296875" customWidth="1"/>
    <col min="18" max="18" width="19" customWidth="1"/>
    <col min="26" max="26" width="19" customWidth="1"/>
  </cols>
  <sheetData>
    <row r="2" spans="2:32" ht="14.4" customHeight="1" x14ac:dyDescent="0.35">
      <c r="C2" s="1" t="s">
        <v>50</v>
      </c>
      <c r="D2" s="1"/>
      <c r="E2" s="2"/>
      <c r="F2" s="2"/>
      <c r="G2" s="2"/>
      <c r="H2" s="2"/>
      <c r="I2" s="1" t="s">
        <v>208</v>
      </c>
      <c r="J2" s="2"/>
      <c r="K2" s="2"/>
      <c r="L2" s="2"/>
      <c r="M2" s="15" t="s">
        <v>26</v>
      </c>
      <c r="N2" s="16" t="s">
        <v>201</v>
      </c>
      <c r="O2" s="2"/>
      <c r="R2" t="s">
        <v>190</v>
      </c>
    </row>
    <row r="3" spans="2:32" ht="15" thickBot="1" x14ac:dyDescent="0.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R3" s="83" t="s">
        <v>199</v>
      </c>
      <c r="Z3" s="83" t="s">
        <v>200</v>
      </c>
    </row>
    <row r="4" spans="2:32" ht="29" customHeight="1" x14ac:dyDescent="0.35">
      <c r="B4" s="59" t="s">
        <v>7</v>
      </c>
      <c r="C4" s="60" t="s">
        <v>33</v>
      </c>
      <c r="D4" s="77" t="s">
        <v>30</v>
      </c>
      <c r="E4" s="125" t="s">
        <v>0</v>
      </c>
      <c r="F4" s="126"/>
      <c r="G4" s="127" t="s">
        <v>1</v>
      </c>
      <c r="H4" s="126"/>
      <c r="I4" s="127" t="s">
        <v>2</v>
      </c>
      <c r="J4" s="126"/>
      <c r="K4" s="127" t="s">
        <v>4</v>
      </c>
      <c r="L4" s="128"/>
      <c r="M4" s="127" t="s">
        <v>206</v>
      </c>
      <c r="N4" s="128"/>
      <c r="O4" s="62" t="s">
        <v>5</v>
      </c>
      <c r="P4" s="59" t="s">
        <v>152</v>
      </c>
      <c r="R4" s="82" t="s">
        <v>188</v>
      </c>
      <c r="S4" s="83" t="s">
        <v>186</v>
      </c>
      <c r="T4" s="83">
        <f>+E31</f>
        <v>420</v>
      </c>
      <c r="U4" s="83">
        <f>+G31</f>
        <v>432</v>
      </c>
      <c r="V4" s="83">
        <f>+I31</f>
        <v>443</v>
      </c>
      <c r="W4" s="83">
        <f>+K31</f>
        <v>509</v>
      </c>
      <c r="X4" s="83">
        <f>+M31</f>
        <v>533</v>
      </c>
      <c r="Z4" s="82" t="s">
        <v>189</v>
      </c>
      <c r="AA4" s="83" t="str">
        <f>+S4</f>
        <v>Event &gt;&gt;</v>
      </c>
      <c r="AB4" s="83">
        <v>420</v>
      </c>
      <c r="AC4" s="83">
        <v>432</v>
      </c>
      <c r="AD4" s="83">
        <v>443</v>
      </c>
      <c r="AE4" s="83">
        <v>509</v>
      </c>
      <c r="AF4" s="83">
        <v>533</v>
      </c>
    </row>
    <row r="5" spans="2:32" ht="14.4" customHeight="1" thickBot="1" x14ac:dyDescent="0.4">
      <c r="B5" s="63" t="s">
        <v>6</v>
      </c>
      <c r="C5" s="64" t="s">
        <v>32</v>
      </c>
      <c r="D5" s="65" t="s">
        <v>63</v>
      </c>
      <c r="E5" s="66" t="s">
        <v>156</v>
      </c>
      <c r="F5" s="67"/>
      <c r="G5" s="68" t="s">
        <v>157</v>
      </c>
      <c r="H5" s="67"/>
      <c r="I5" s="68" t="s">
        <v>158</v>
      </c>
      <c r="J5" s="67"/>
      <c r="K5" s="68" t="s">
        <v>159</v>
      </c>
      <c r="L5" s="67"/>
      <c r="M5" s="68" t="s">
        <v>202</v>
      </c>
      <c r="N5" s="69"/>
      <c r="O5" s="70" t="s">
        <v>155</v>
      </c>
      <c r="P5" s="74" t="str">
        <f>+O5</f>
        <v xml:space="preserve"> 2014/15</v>
      </c>
      <c r="R5" s="83" t="s">
        <v>187</v>
      </c>
      <c r="S5" s="83" t="s">
        <v>76</v>
      </c>
      <c r="T5" s="84" t="s">
        <v>77</v>
      </c>
      <c r="U5" s="84" t="s">
        <v>78</v>
      </c>
      <c r="V5" s="84" t="s">
        <v>79</v>
      </c>
      <c r="W5" s="84" t="s">
        <v>80</v>
      </c>
      <c r="X5" s="84" t="s">
        <v>81</v>
      </c>
      <c r="Z5" s="83" t="s">
        <v>187</v>
      </c>
      <c r="AA5" s="83" t="s">
        <v>76</v>
      </c>
      <c r="AB5" s="84" t="s">
        <v>77</v>
      </c>
      <c r="AC5" s="84" t="s">
        <v>78</v>
      </c>
      <c r="AD5" s="84" t="s">
        <v>79</v>
      </c>
      <c r="AE5" s="84" t="s">
        <v>80</v>
      </c>
      <c r="AF5" s="84" t="s">
        <v>81</v>
      </c>
    </row>
    <row r="6" spans="2:32" x14ac:dyDescent="0.35">
      <c r="B6" s="17">
        <v>1</v>
      </c>
      <c r="C6" s="7" t="s">
        <v>19</v>
      </c>
      <c r="D6" s="71">
        <f t="shared" ref="D6:D24" si="0">+O6-MIN(F6,H6,J6,L6,N6)</f>
        <v>50</v>
      </c>
      <c r="E6" s="25">
        <v>3</v>
      </c>
      <c r="F6" s="20">
        <f t="shared" ref="F6:F24" si="1">IF(ISBLANK(E6),0,F$28+1-E6)</f>
        <v>12</v>
      </c>
      <c r="G6" s="26">
        <v>1</v>
      </c>
      <c r="H6" s="20">
        <f t="shared" ref="H6:H24" si="2">IF(ISBLANK(G6),0,H$28+1-G6)</f>
        <v>13</v>
      </c>
      <c r="I6" s="26">
        <v>1</v>
      </c>
      <c r="J6" s="20">
        <f t="shared" ref="J6:L24" si="3">IF(ISBLANK(I6),0,J$28+1-I6)</f>
        <v>14</v>
      </c>
      <c r="K6" s="26">
        <v>2</v>
      </c>
      <c r="L6" s="20">
        <f t="shared" si="3"/>
        <v>11</v>
      </c>
      <c r="M6" s="26">
        <v>2</v>
      </c>
      <c r="N6" s="27">
        <f t="shared" ref="N6:N24" si="4">IF(ISBLANK(M6),0,N$28+1-M6)</f>
        <v>8</v>
      </c>
      <c r="O6" s="28">
        <f t="shared" ref="O6:O24" si="5">+F6+H6+J6+L6+N6</f>
        <v>58</v>
      </c>
      <c r="P6" s="75">
        <f t="shared" ref="P6:P24" si="6">+COUNT(E6,G6,I6,K6,M6)</f>
        <v>5</v>
      </c>
      <c r="R6" t="str">
        <f>RIGHT(C6,LEN(C6)-FIND(" ",C6)) &amp; "_" &amp; LEFT(C6,FIND(" ",C6)-1)</f>
        <v>Crane_David</v>
      </c>
      <c r="S6">
        <f>+B6</f>
        <v>1</v>
      </c>
      <c r="T6">
        <f>+E6</f>
        <v>3</v>
      </c>
      <c r="U6">
        <f>+G6</f>
        <v>1</v>
      </c>
      <c r="V6">
        <f>+I6</f>
        <v>1</v>
      </c>
      <c r="W6">
        <f>+K6</f>
        <v>2</v>
      </c>
      <c r="X6">
        <f>+M6</f>
        <v>2</v>
      </c>
      <c r="Z6" t="s">
        <v>145</v>
      </c>
      <c r="AA6">
        <v>19</v>
      </c>
      <c r="AB6">
        <v>0</v>
      </c>
      <c r="AC6">
        <v>0</v>
      </c>
      <c r="AD6">
        <v>0</v>
      </c>
      <c r="AE6">
        <v>0</v>
      </c>
      <c r="AF6">
        <v>0</v>
      </c>
    </row>
    <row r="7" spans="2:32" x14ac:dyDescent="0.35">
      <c r="B7" s="18">
        <f t="shared" ref="B7:B24" si="7">+B6+1</f>
        <v>2</v>
      </c>
      <c r="C7" s="8" t="s">
        <v>13</v>
      </c>
      <c r="D7" s="72">
        <f t="shared" si="0"/>
        <v>39</v>
      </c>
      <c r="E7" s="29"/>
      <c r="F7" s="21">
        <f t="shared" si="1"/>
        <v>0</v>
      </c>
      <c r="G7" s="30">
        <v>3</v>
      </c>
      <c r="H7" s="21">
        <f t="shared" si="2"/>
        <v>11</v>
      </c>
      <c r="I7" s="30">
        <v>3</v>
      </c>
      <c r="J7" s="21">
        <f t="shared" si="3"/>
        <v>12</v>
      </c>
      <c r="K7" s="30">
        <v>4</v>
      </c>
      <c r="L7" s="21">
        <f t="shared" si="3"/>
        <v>9</v>
      </c>
      <c r="M7" s="30">
        <v>3</v>
      </c>
      <c r="N7" s="31">
        <f t="shared" si="4"/>
        <v>7</v>
      </c>
      <c r="O7" s="32">
        <f t="shared" si="5"/>
        <v>39</v>
      </c>
      <c r="P7" s="76">
        <f t="shared" si="6"/>
        <v>4</v>
      </c>
      <c r="R7" t="str">
        <f t="shared" ref="R7:R24" si="8">RIGHT(C7,LEN(C7)-FIND(" ",C7)) &amp; "_" &amp; LEFT(C7,FIND(" ",C7)-1)</f>
        <v>Hoben_David</v>
      </c>
      <c r="S7">
        <f t="shared" ref="S7:S22" si="9">+B7</f>
        <v>2</v>
      </c>
      <c r="T7">
        <f t="shared" ref="T7:T22" si="10">+E7</f>
        <v>0</v>
      </c>
      <c r="U7">
        <f t="shared" ref="U7:U22" si="11">+G7</f>
        <v>3</v>
      </c>
      <c r="V7">
        <f t="shared" ref="V7:V22" si="12">+I7</f>
        <v>3</v>
      </c>
      <c r="W7">
        <f t="shared" ref="W7:W22" si="13">+K7</f>
        <v>4</v>
      </c>
      <c r="X7">
        <f t="shared" ref="X7:X22" si="14">+M7</f>
        <v>3</v>
      </c>
      <c r="Z7" t="s">
        <v>102</v>
      </c>
      <c r="AA7">
        <v>17</v>
      </c>
      <c r="AB7">
        <v>0</v>
      </c>
      <c r="AC7">
        <v>0</v>
      </c>
      <c r="AD7">
        <v>0</v>
      </c>
      <c r="AE7">
        <v>0</v>
      </c>
      <c r="AF7">
        <v>0</v>
      </c>
    </row>
    <row r="8" spans="2:32" x14ac:dyDescent="0.35">
      <c r="B8" s="18">
        <f t="shared" si="7"/>
        <v>3</v>
      </c>
      <c r="C8" s="8" t="s">
        <v>10</v>
      </c>
      <c r="D8" s="72">
        <f t="shared" si="0"/>
        <v>36</v>
      </c>
      <c r="E8" s="29">
        <v>2</v>
      </c>
      <c r="F8" s="21">
        <f t="shared" si="1"/>
        <v>13</v>
      </c>
      <c r="G8" s="30">
        <v>5</v>
      </c>
      <c r="H8" s="21">
        <f t="shared" si="2"/>
        <v>9</v>
      </c>
      <c r="I8" s="30">
        <v>8</v>
      </c>
      <c r="J8" s="21">
        <f t="shared" si="3"/>
        <v>7</v>
      </c>
      <c r="K8" s="30">
        <v>6</v>
      </c>
      <c r="L8" s="21">
        <f t="shared" si="3"/>
        <v>7</v>
      </c>
      <c r="M8" s="30">
        <v>4</v>
      </c>
      <c r="N8" s="31">
        <f t="shared" si="4"/>
        <v>6</v>
      </c>
      <c r="O8" s="32">
        <f t="shared" si="5"/>
        <v>42</v>
      </c>
      <c r="P8" s="76">
        <f t="shared" si="6"/>
        <v>5</v>
      </c>
      <c r="R8" t="str">
        <f t="shared" si="8"/>
        <v>Maskell_Dan</v>
      </c>
      <c r="S8">
        <f t="shared" si="9"/>
        <v>3</v>
      </c>
      <c r="T8">
        <f t="shared" si="10"/>
        <v>2</v>
      </c>
      <c r="U8">
        <f t="shared" si="11"/>
        <v>5</v>
      </c>
      <c r="V8">
        <f t="shared" si="12"/>
        <v>8</v>
      </c>
      <c r="W8">
        <f t="shared" si="13"/>
        <v>6</v>
      </c>
      <c r="X8">
        <f t="shared" si="14"/>
        <v>4</v>
      </c>
      <c r="Z8" t="s">
        <v>146</v>
      </c>
      <c r="AA8">
        <v>13</v>
      </c>
      <c r="AB8">
        <v>8</v>
      </c>
      <c r="AC8">
        <v>0</v>
      </c>
      <c r="AD8">
        <v>0</v>
      </c>
      <c r="AE8">
        <v>0</v>
      </c>
      <c r="AF8">
        <v>0</v>
      </c>
    </row>
    <row r="9" spans="2:32" x14ac:dyDescent="0.35">
      <c r="B9" s="18">
        <f t="shared" si="7"/>
        <v>4</v>
      </c>
      <c r="C9" s="8" t="s">
        <v>17</v>
      </c>
      <c r="D9" s="72">
        <f t="shared" si="0"/>
        <v>31</v>
      </c>
      <c r="E9" s="29">
        <v>5</v>
      </c>
      <c r="F9" s="21">
        <f t="shared" si="1"/>
        <v>10</v>
      </c>
      <c r="G9" s="30"/>
      <c r="H9" s="21">
        <f t="shared" si="2"/>
        <v>0</v>
      </c>
      <c r="I9" s="30">
        <v>6</v>
      </c>
      <c r="J9" s="21">
        <f t="shared" si="3"/>
        <v>9</v>
      </c>
      <c r="K9" s="30">
        <v>1</v>
      </c>
      <c r="L9" s="21">
        <f t="shared" si="3"/>
        <v>12</v>
      </c>
      <c r="M9" s="30"/>
      <c r="N9" s="31">
        <f t="shared" si="4"/>
        <v>0</v>
      </c>
      <c r="O9" s="32">
        <f t="shared" si="5"/>
        <v>31</v>
      </c>
      <c r="P9" s="76">
        <f t="shared" si="6"/>
        <v>3</v>
      </c>
      <c r="R9" t="str">
        <f t="shared" si="8"/>
        <v>Martin_Angela</v>
      </c>
      <c r="S9">
        <f t="shared" si="9"/>
        <v>4</v>
      </c>
      <c r="T9">
        <f t="shared" si="10"/>
        <v>5</v>
      </c>
      <c r="U9">
        <f t="shared" si="11"/>
        <v>0</v>
      </c>
      <c r="V9">
        <f t="shared" si="12"/>
        <v>6</v>
      </c>
      <c r="W9">
        <f t="shared" si="13"/>
        <v>1</v>
      </c>
      <c r="X9">
        <f t="shared" si="14"/>
        <v>0</v>
      </c>
      <c r="Z9" t="s">
        <v>104</v>
      </c>
      <c r="AA9">
        <v>1</v>
      </c>
      <c r="AB9">
        <v>3</v>
      </c>
      <c r="AC9">
        <v>1</v>
      </c>
      <c r="AD9">
        <v>1</v>
      </c>
      <c r="AE9">
        <v>2</v>
      </c>
      <c r="AF9">
        <v>2</v>
      </c>
    </row>
    <row r="10" spans="2:32" x14ac:dyDescent="0.35">
      <c r="B10" s="18">
        <f t="shared" si="7"/>
        <v>5</v>
      </c>
      <c r="C10" s="8" t="s">
        <v>22</v>
      </c>
      <c r="D10" s="72">
        <f t="shared" si="0"/>
        <v>31</v>
      </c>
      <c r="E10" s="29">
        <v>4</v>
      </c>
      <c r="F10" s="21">
        <f t="shared" si="1"/>
        <v>11</v>
      </c>
      <c r="G10" s="30">
        <v>2</v>
      </c>
      <c r="H10" s="21">
        <f t="shared" si="2"/>
        <v>12</v>
      </c>
      <c r="I10" s="30">
        <v>7</v>
      </c>
      <c r="J10" s="21">
        <f t="shared" si="3"/>
        <v>8</v>
      </c>
      <c r="K10" s="30"/>
      <c r="L10" s="21">
        <f t="shared" si="3"/>
        <v>0</v>
      </c>
      <c r="M10" s="30"/>
      <c r="N10" s="31">
        <f t="shared" si="4"/>
        <v>0</v>
      </c>
      <c r="O10" s="32">
        <f t="shared" si="5"/>
        <v>31</v>
      </c>
      <c r="P10" s="76">
        <f t="shared" si="6"/>
        <v>3</v>
      </c>
      <c r="R10" t="str">
        <f t="shared" si="8"/>
        <v>Crane_Peter</v>
      </c>
      <c r="S10">
        <f t="shared" si="9"/>
        <v>5</v>
      </c>
      <c r="T10">
        <f t="shared" si="10"/>
        <v>4</v>
      </c>
      <c r="U10">
        <f t="shared" si="11"/>
        <v>2</v>
      </c>
      <c r="V10">
        <f t="shared" si="12"/>
        <v>7</v>
      </c>
      <c r="W10">
        <f t="shared" si="13"/>
        <v>0</v>
      </c>
      <c r="X10">
        <f t="shared" si="14"/>
        <v>0</v>
      </c>
      <c r="Z10" t="s">
        <v>101</v>
      </c>
      <c r="AA10">
        <v>5</v>
      </c>
      <c r="AB10">
        <v>4</v>
      </c>
      <c r="AC10">
        <v>2</v>
      </c>
      <c r="AD10">
        <v>7</v>
      </c>
      <c r="AE10">
        <v>0</v>
      </c>
      <c r="AF10">
        <v>0</v>
      </c>
    </row>
    <row r="11" spans="2:32" x14ac:dyDescent="0.35">
      <c r="B11" s="18">
        <f t="shared" si="7"/>
        <v>6</v>
      </c>
      <c r="C11" s="8" t="s">
        <v>11</v>
      </c>
      <c r="D11" s="72">
        <f t="shared" si="0"/>
        <v>28</v>
      </c>
      <c r="E11" s="29">
        <v>6</v>
      </c>
      <c r="F11" s="21">
        <f t="shared" si="1"/>
        <v>9</v>
      </c>
      <c r="G11" s="30"/>
      <c r="H11" s="21">
        <f t="shared" si="2"/>
        <v>0</v>
      </c>
      <c r="I11" s="30">
        <v>2</v>
      </c>
      <c r="J11" s="21">
        <f t="shared" si="3"/>
        <v>13</v>
      </c>
      <c r="K11" s="30">
        <v>7</v>
      </c>
      <c r="L11" s="21">
        <f t="shared" si="3"/>
        <v>6</v>
      </c>
      <c r="M11" s="30"/>
      <c r="N11" s="31">
        <f t="shared" si="4"/>
        <v>0</v>
      </c>
      <c r="O11" s="32">
        <f t="shared" si="5"/>
        <v>28</v>
      </c>
      <c r="P11" s="76">
        <f t="shared" si="6"/>
        <v>3</v>
      </c>
      <c r="R11" t="str">
        <f t="shared" si="8"/>
        <v>Martin_Malcolm</v>
      </c>
      <c r="S11">
        <f t="shared" si="9"/>
        <v>6</v>
      </c>
      <c r="T11">
        <f t="shared" si="10"/>
        <v>6</v>
      </c>
      <c r="U11">
        <f t="shared" si="11"/>
        <v>0</v>
      </c>
      <c r="V11">
        <f t="shared" si="12"/>
        <v>2</v>
      </c>
      <c r="W11">
        <f t="shared" si="13"/>
        <v>7</v>
      </c>
      <c r="X11">
        <f t="shared" si="14"/>
        <v>0</v>
      </c>
      <c r="Z11" t="s">
        <v>99</v>
      </c>
      <c r="AA11">
        <v>16</v>
      </c>
      <c r="AB11">
        <v>0</v>
      </c>
      <c r="AC11">
        <v>0</v>
      </c>
      <c r="AD11">
        <v>0</v>
      </c>
      <c r="AE11">
        <v>0</v>
      </c>
      <c r="AF11">
        <v>0</v>
      </c>
    </row>
    <row r="12" spans="2:32" x14ac:dyDescent="0.35">
      <c r="B12" s="18">
        <f t="shared" si="7"/>
        <v>7</v>
      </c>
      <c r="C12" s="8" t="s">
        <v>14</v>
      </c>
      <c r="D12" s="72">
        <f t="shared" si="0"/>
        <v>27</v>
      </c>
      <c r="E12" s="29"/>
      <c r="F12" s="21">
        <f t="shared" si="1"/>
        <v>0</v>
      </c>
      <c r="G12" s="30">
        <v>6</v>
      </c>
      <c r="H12" s="21">
        <f t="shared" si="2"/>
        <v>8</v>
      </c>
      <c r="I12" s="30">
        <v>5</v>
      </c>
      <c r="J12" s="21">
        <f t="shared" si="3"/>
        <v>10</v>
      </c>
      <c r="K12" s="30"/>
      <c r="L12" s="21">
        <f t="shared" si="3"/>
        <v>0</v>
      </c>
      <c r="M12" s="30">
        <v>1</v>
      </c>
      <c r="N12" s="31">
        <f t="shared" si="4"/>
        <v>9</v>
      </c>
      <c r="O12" s="32">
        <f t="shared" si="5"/>
        <v>27</v>
      </c>
      <c r="P12" s="76">
        <f t="shared" si="6"/>
        <v>3</v>
      </c>
      <c r="R12" t="str">
        <f t="shared" si="8"/>
        <v>Harran_Mick</v>
      </c>
      <c r="S12">
        <f t="shared" si="9"/>
        <v>7</v>
      </c>
      <c r="T12">
        <f t="shared" si="10"/>
        <v>0</v>
      </c>
      <c r="U12">
        <f t="shared" si="11"/>
        <v>6</v>
      </c>
      <c r="V12">
        <f t="shared" si="12"/>
        <v>5</v>
      </c>
      <c r="W12">
        <f t="shared" si="13"/>
        <v>0</v>
      </c>
      <c r="X12">
        <f t="shared" si="14"/>
        <v>1</v>
      </c>
      <c r="Z12" t="s">
        <v>94</v>
      </c>
      <c r="AA12">
        <v>11</v>
      </c>
      <c r="AB12">
        <v>7</v>
      </c>
      <c r="AC12">
        <v>0</v>
      </c>
      <c r="AD12">
        <v>0</v>
      </c>
      <c r="AE12">
        <v>0</v>
      </c>
      <c r="AF12">
        <v>0</v>
      </c>
    </row>
    <row r="13" spans="2:32" x14ac:dyDescent="0.35">
      <c r="B13" s="18">
        <f t="shared" si="7"/>
        <v>8</v>
      </c>
      <c r="C13" s="8" t="s">
        <v>20</v>
      </c>
      <c r="D13" s="72">
        <f t="shared" si="0"/>
        <v>24</v>
      </c>
      <c r="E13" s="29">
        <v>1</v>
      </c>
      <c r="F13" s="21">
        <f t="shared" si="1"/>
        <v>14</v>
      </c>
      <c r="G13" s="30">
        <v>4</v>
      </c>
      <c r="H13" s="21">
        <f t="shared" si="2"/>
        <v>10</v>
      </c>
      <c r="I13" s="30"/>
      <c r="J13" s="21">
        <f t="shared" si="3"/>
        <v>0</v>
      </c>
      <c r="K13" s="30"/>
      <c r="L13" s="21">
        <f t="shared" si="3"/>
        <v>0</v>
      </c>
      <c r="M13" s="30"/>
      <c r="N13" s="31">
        <f t="shared" si="4"/>
        <v>0</v>
      </c>
      <c r="O13" s="32">
        <f t="shared" si="5"/>
        <v>24</v>
      </c>
      <c r="P13" s="76">
        <f t="shared" si="6"/>
        <v>2</v>
      </c>
      <c r="R13" t="str">
        <f t="shared" si="8"/>
        <v>King_Paul</v>
      </c>
      <c r="S13">
        <f t="shared" si="9"/>
        <v>8</v>
      </c>
      <c r="T13">
        <f t="shared" si="10"/>
        <v>1</v>
      </c>
      <c r="U13">
        <f t="shared" si="11"/>
        <v>4</v>
      </c>
      <c r="V13">
        <f t="shared" si="12"/>
        <v>0</v>
      </c>
      <c r="W13">
        <f t="shared" si="13"/>
        <v>0</v>
      </c>
      <c r="X13">
        <f t="shared" si="14"/>
        <v>0</v>
      </c>
      <c r="Z13" t="s">
        <v>96</v>
      </c>
      <c r="AA13">
        <v>14</v>
      </c>
      <c r="AB13">
        <v>0</v>
      </c>
      <c r="AC13">
        <v>7</v>
      </c>
      <c r="AD13">
        <v>0</v>
      </c>
      <c r="AE13">
        <v>0</v>
      </c>
      <c r="AF13">
        <v>0</v>
      </c>
    </row>
    <row r="14" spans="2:32" x14ac:dyDescent="0.35">
      <c r="B14" s="18">
        <f t="shared" si="7"/>
        <v>9</v>
      </c>
      <c r="C14" s="8" t="s">
        <v>21</v>
      </c>
      <c r="D14" s="72">
        <f t="shared" si="0"/>
        <v>22</v>
      </c>
      <c r="E14" s="29"/>
      <c r="F14" s="21">
        <f t="shared" si="1"/>
        <v>0</v>
      </c>
      <c r="G14" s="30">
        <v>8</v>
      </c>
      <c r="H14" s="21">
        <f t="shared" si="2"/>
        <v>6</v>
      </c>
      <c r="I14" s="30">
        <v>4</v>
      </c>
      <c r="J14" s="21">
        <f t="shared" si="3"/>
        <v>11</v>
      </c>
      <c r="K14" s="30"/>
      <c r="L14" s="21">
        <f t="shared" si="3"/>
        <v>0</v>
      </c>
      <c r="M14" s="30">
        <v>5</v>
      </c>
      <c r="N14" s="31">
        <f t="shared" si="4"/>
        <v>5</v>
      </c>
      <c r="O14" s="32">
        <f t="shared" si="5"/>
        <v>22</v>
      </c>
      <c r="P14" s="76">
        <f t="shared" si="6"/>
        <v>3</v>
      </c>
      <c r="R14" t="str">
        <f t="shared" si="8"/>
        <v>Flint_Chris</v>
      </c>
      <c r="S14">
        <f t="shared" si="9"/>
        <v>9</v>
      </c>
      <c r="T14">
        <f t="shared" si="10"/>
        <v>0</v>
      </c>
      <c r="U14">
        <f t="shared" si="11"/>
        <v>8</v>
      </c>
      <c r="V14">
        <f t="shared" si="12"/>
        <v>4</v>
      </c>
      <c r="W14">
        <f t="shared" si="13"/>
        <v>0</v>
      </c>
      <c r="X14">
        <f t="shared" si="14"/>
        <v>5</v>
      </c>
      <c r="Z14" t="s">
        <v>106</v>
      </c>
      <c r="AA14">
        <v>9</v>
      </c>
      <c r="AB14">
        <v>0</v>
      </c>
      <c r="AC14">
        <v>8</v>
      </c>
      <c r="AD14">
        <v>4</v>
      </c>
      <c r="AE14">
        <v>0</v>
      </c>
      <c r="AF14">
        <v>5</v>
      </c>
    </row>
    <row r="15" spans="2:32" x14ac:dyDescent="0.35">
      <c r="B15" s="18">
        <f t="shared" si="7"/>
        <v>10</v>
      </c>
      <c r="C15" s="8" t="s">
        <v>23</v>
      </c>
      <c r="D15" s="72">
        <f t="shared" si="0"/>
        <v>20</v>
      </c>
      <c r="E15" s="29"/>
      <c r="F15" s="21">
        <f t="shared" si="1"/>
        <v>0</v>
      </c>
      <c r="G15" s="30"/>
      <c r="H15" s="21">
        <f t="shared" si="2"/>
        <v>0</v>
      </c>
      <c r="I15" s="30">
        <v>9</v>
      </c>
      <c r="J15" s="21">
        <f t="shared" si="3"/>
        <v>6</v>
      </c>
      <c r="K15" s="30">
        <v>3</v>
      </c>
      <c r="L15" s="21">
        <f t="shared" si="3"/>
        <v>10</v>
      </c>
      <c r="M15" s="30">
        <v>6</v>
      </c>
      <c r="N15" s="31">
        <f t="shared" si="4"/>
        <v>4</v>
      </c>
      <c r="O15" s="32">
        <f t="shared" si="5"/>
        <v>20</v>
      </c>
      <c r="P15" s="76">
        <f t="shared" si="6"/>
        <v>3</v>
      </c>
      <c r="R15" t="str">
        <f t="shared" si="8"/>
        <v>Lightman_Shaun</v>
      </c>
      <c r="S15">
        <f t="shared" si="9"/>
        <v>10</v>
      </c>
      <c r="T15">
        <f t="shared" si="10"/>
        <v>0</v>
      </c>
      <c r="U15">
        <f t="shared" si="11"/>
        <v>0</v>
      </c>
      <c r="V15">
        <f t="shared" si="12"/>
        <v>9</v>
      </c>
      <c r="W15">
        <f t="shared" si="13"/>
        <v>3</v>
      </c>
      <c r="X15">
        <f t="shared" si="14"/>
        <v>6</v>
      </c>
      <c r="Z15" t="s">
        <v>185</v>
      </c>
      <c r="AA15">
        <v>18</v>
      </c>
      <c r="AB15">
        <v>0</v>
      </c>
      <c r="AC15">
        <v>0</v>
      </c>
      <c r="AD15">
        <v>0</v>
      </c>
      <c r="AE15">
        <v>0</v>
      </c>
      <c r="AF15">
        <v>0</v>
      </c>
    </row>
    <row r="16" spans="2:32" x14ac:dyDescent="0.35">
      <c r="B16" s="18">
        <f t="shared" si="7"/>
        <v>11</v>
      </c>
      <c r="C16" s="8" t="s">
        <v>8</v>
      </c>
      <c r="D16" s="72">
        <f t="shared" si="0"/>
        <v>8</v>
      </c>
      <c r="E16" s="29">
        <v>7</v>
      </c>
      <c r="F16" s="21">
        <f t="shared" si="1"/>
        <v>8</v>
      </c>
      <c r="G16" s="30"/>
      <c r="H16" s="21">
        <f t="shared" si="2"/>
        <v>0</v>
      </c>
      <c r="I16" s="30"/>
      <c r="J16" s="21">
        <f t="shared" si="3"/>
        <v>0</v>
      </c>
      <c r="K16" s="30"/>
      <c r="L16" s="21">
        <f t="shared" si="3"/>
        <v>0</v>
      </c>
      <c r="M16" s="30"/>
      <c r="N16" s="31">
        <f t="shared" si="4"/>
        <v>0</v>
      </c>
      <c r="O16" s="32">
        <f t="shared" si="5"/>
        <v>8</v>
      </c>
      <c r="P16" s="76">
        <f t="shared" si="6"/>
        <v>1</v>
      </c>
      <c r="R16" t="str">
        <f t="shared" si="8"/>
        <v>Delaney_Dave</v>
      </c>
      <c r="S16">
        <f t="shared" si="9"/>
        <v>11</v>
      </c>
      <c r="T16">
        <f t="shared" si="10"/>
        <v>7</v>
      </c>
      <c r="U16">
        <f t="shared" si="11"/>
        <v>0</v>
      </c>
      <c r="V16">
        <f t="shared" si="12"/>
        <v>0</v>
      </c>
      <c r="W16">
        <f t="shared" si="13"/>
        <v>0</v>
      </c>
      <c r="X16">
        <f t="shared" si="14"/>
        <v>0</v>
      </c>
      <c r="Z16" t="s">
        <v>105</v>
      </c>
      <c r="AA16">
        <v>7</v>
      </c>
      <c r="AB16">
        <v>0</v>
      </c>
      <c r="AC16">
        <v>6</v>
      </c>
      <c r="AD16">
        <v>5</v>
      </c>
      <c r="AE16">
        <v>0</v>
      </c>
      <c r="AF16">
        <v>1</v>
      </c>
    </row>
    <row r="17" spans="2:32" x14ac:dyDescent="0.35">
      <c r="B17" s="18">
        <f t="shared" si="7"/>
        <v>12</v>
      </c>
      <c r="C17" s="8" t="s">
        <v>18</v>
      </c>
      <c r="D17" s="72">
        <f t="shared" si="0"/>
        <v>8</v>
      </c>
      <c r="E17" s="29"/>
      <c r="F17" s="21">
        <f t="shared" si="1"/>
        <v>0</v>
      </c>
      <c r="G17" s="30"/>
      <c r="H17" s="21">
        <f t="shared" si="2"/>
        <v>0</v>
      </c>
      <c r="I17" s="30"/>
      <c r="J17" s="21">
        <f t="shared" si="3"/>
        <v>0</v>
      </c>
      <c r="K17" s="30">
        <v>5</v>
      </c>
      <c r="L17" s="21">
        <f t="shared" si="3"/>
        <v>8</v>
      </c>
      <c r="M17" s="30"/>
      <c r="N17" s="31">
        <f t="shared" si="4"/>
        <v>0</v>
      </c>
      <c r="O17" s="32">
        <f t="shared" si="5"/>
        <v>8</v>
      </c>
      <c r="P17" s="76">
        <f t="shared" si="6"/>
        <v>1</v>
      </c>
      <c r="R17" t="str">
        <f t="shared" si="8"/>
        <v>Simmons_Nolan</v>
      </c>
      <c r="S17">
        <f t="shared" si="9"/>
        <v>12</v>
      </c>
      <c r="T17">
        <f t="shared" si="10"/>
        <v>0</v>
      </c>
      <c r="U17">
        <f t="shared" si="11"/>
        <v>0</v>
      </c>
      <c r="V17">
        <f t="shared" si="12"/>
        <v>0</v>
      </c>
      <c r="W17">
        <f t="shared" si="13"/>
        <v>5</v>
      </c>
      <c r="X17">
        <f t="shared" si="14"/>
        <v>0</v>
      </c>
      <c r="Z17" t="s">
        <v>100</v>
      </c>
      <c r="AA17">
        <v>2</v>
      </c>
      <c r="AB17">
        <v>0</v>
      </c>
      <c r="AC17">
        <v>3</v>
      </c>
      <c r="AD17">
        <v>3</v>
      </c>
      <c r="AE17">
        <v>4</v>
      </c>
      <c r="AF17">
        <v>3</v>
      </c>
    </row>
    <row r="18" spans="2:32" x14ac:dyDescent="0.35">
      <c r="B18" s="18">
        <f t="shared" si="7"/>
        <v>13</v>
      </c>
      <c r="C18" s="8" t="s">
        <v>143</v>
      </c>
      <c r="D18" s="72">
        <f t="shared" si="0"/>
        <v>7</v>
      </c>
      <c r="E18" s="29">
        <v>8</v>
      </c>
      <c r="F18" s="21">
        <f t="shared" si="1"/>
        <v>7</v>
      </c>
      <c r="G18" s="30"/>
      <c r="H18" s="21">
        <f t="shared" si="2"/>
        <v>0</v>
      </c>
      <c r="I18" s="30"/>
      <c r="J18" s="21">
        <f t="shared" si="3"/>
        <v>0</v>
      </c>
      <c r="K18" s="30"/>
      <c r="L18" s="21">
        <f t="shared" si="3"/>
        <v>0</v>
      </c>
      <c r="M18" s="30"/>
      <c r="N18" s="31">
        <f t="shared" si="4"/>
        <v>0</v>
      </c>
      <c r="O18" s="32">
        <f t="shared" si="5"/>
        <v>7</v>
      </c>
      <c r="P18" s="76">
        <f t="shared" si="6"/>
        <v>1</v>
      </c>
      <c r="R18" t="str">
        <f t="shared" si="8"/>
        <v>Campbell_Sandra</v>
      </c>
      <c r="S18">
        <f t="shared" si="9"/>
        <v>13</v>
      </c>
      <c r="T18">
        <f t="shared" si="10"/>
        <v>8</v>
      </c>
      <c r="U18">
        <f t="shared" si="11"/>
        <v>0</v>
      </c>
      <c r="V18">
        <f t="shared" si="12"/>
        <v>0</v>
      </c>
      <c r="W18">
        <f t="shared" si="13"/>
        <v>0</v>
      </c>
      <c r="X18">
        <f t="shared" si="14"/>
        <v>0</v>
      </c>
      <c r="Z18" t="s">
        <v>103</v>
      </c>
      <c r="AA18">
        <v>8</v>
      </c>
      <c r="AB18">
        <v>1</v>
      </c>
      <c r="AC18">
        <v>4</v>
      </c>
      <c r="AD18">
        <v>0</v>
      </c>
      <c r="AE18">
        <v>0</v>
      </c>
      <c r="AF18">
        <v>0</v>
      </c>
    </row>
    <row r="19" spans="2:32" x14ac:dyDescent="0.35">
      <c r="B19" s="18">
        <f t="shared" si="7"/>
        <v>14</v>
      </c>
      <c r="C19" s="8" t="s">
        <v>15</v>
      </c>
      <c r="D19" s="72">
        <f t="shared" si="0"/>
        <v>7</v>
      </c>
      <c r="E19" s="29"/>
      <c r="F19" s="21">
        <f t="shared" si="1"/>
        <v>0</v>
      </c>
      <c r="G19" s="30">
        <v>7</v>
      </c>
      <c r="H19" s="21">
        <f t="shared" si="2"/>
        <v>7</v>
      </c>
      <c r="I19" s="30"/>
      <c r="J19" s="21">
        <f t="shared" si="3"/>
        <v>0</v>
      </c>
      <c r="K19" s="30"/>
      <c r="L19" s="21">
        <f t="shared" si="3"/>
        <v>0</v>
      </c>
      <c r="M19" s="30"/>
      <c r="N19" s="31">
        <f t="shared" si="4"/>
        <v>0</v>
      </c>
      <c r="O19" s="32">
        <f t="shared" si="5"/>
        <v>7</v>
      </c>
      <c r="P19" s="76">
        <f t="shared" si="6"/>
        <v>1</v>
      </c>
      <c r="R19" t="str">
        <f t="shared" si="8"/>
        <v>Easton_Mark</v>
      </c>
      <c r="S19">
        <f t="shared" si="9"/>
        <v>14</v>
      </c>
      <c r="T19">
        <f t="shared" si="10"/>
        <v>0</v>
      </c>
      <c r="U19">
        <f t="shared" si="11"/>
        <v>7</v>
      </c>
      <c r="V19">
        <f t="shared" si="12"/>
        <v>0</v>
      </c>
      <c r="W19">
        <f t="shared" si="13"/>
        <v>0</v>
      </c>
      <c r="X19">
        <f t="shared" si="14"/>
        <v>0</v>
      </c>
      <c r="Z19" t="s">
        <v>95</v>
      </c>
      <c r="AA19">
        <v>10</v>
      </c>
      <c r="AB19">
        <v>0</v>
      </c>
      <c r="AC19">
        <v>0</v>
      </c>
      <c r="AD19">
        <v>9</v>
      </c>
      <c r="AE19">
        <v>3</v>
      </c>
      <c r="AF19">
        <v>6</v>
      </c>
    </row>
    <row r="20" spans="2:32" x14ac:dyDescent="0.35">
      <c r="B20" s="18">
        <f t="shared" si="7"/>
        <v>15</v>
      </c>
      <c r="C20" s="8" t="s">
        <v>35</v>
      </c>
      <c r="D20" s="73">
        <f t="shared" si="0"/>
        <v>6</v>
      </c>
      <c r="E20" s="33">
        <v>9</v>
      </c>
      <c r="F20" s="21">
        <f t="shared" si="1"/>
        <v>6</v>
      </c>
      <c r="G20" s="34"/>
      <c r="H20" s="21">
        <f t="shared" si="2"/>
        <v>0</v>
      </c>
      <c r="I20" s="57"/>
      <c r="J20" s="21">
        <f t="shared" si="3"/>
        <v>0</v>
      </c>
      <c r="K20" s="34"/>
      <c r="L20" s="22">
        <f t="shared" si="3"/>
        <v>0</v>
      </c>
      <c r="M20" s="57"/>
      <c r="N20" s="35">
        <f t="shared" si="4"/>
        <v>0</v>
      </c>
      <c r="O20" s="36">
        <f t="shared" si="5"/>
        <v>6</v>
      </c>
      <c r="P20" s="76">
        <f t="shared" si="6"/>
        <v>1</v>
      </c>
      <c r="R20" t="str">
        <f t="shared" si="8"/>
        <v>Sliwerski_Trevor</v>
      </c>
      <c r="S20">
        <f t="shared" si="9"/>
        <v>15</v>
      </c>
      <c r="T20">
        <f t="shared" si="10"/>
        <v>9</v>
      </c>
      <c r="U20">
        <f t="shared" si="11"/>
        <v>0</v>
      </c>
      <c r="V20">
        <f t="shared" si="12"/>
        <v>0</v>
      </c>
      <c r="W20">
        <f t="shared" si="13"/>
        <v>0</v>
      </c>
      <c r="X20">
        <f t="shared" si="14"/>
        <v>0</v>
      </c>
      <c r="Z20" t="s">
        <v>113</v>
      </c>
      <c r="AA20">
        <v>4</v>
      </c>
      <c r="AB20">
        <v>5</v>
      </c>
      <c r="AC20">
        <v>0</v>
      </c>
      <c r="AD20">
        <v>6</v>
      </c>
      <c r="AE20">
        <v>1</v>
      </c>
      <c r="AF20">
        <v>0</v>
      </c>
    </row>
    <row r="21" spans="2:32" x14ac:dyDescent="0.35">
      <c r="B21" s="18">
        <f t="shared" si="7"/>
        <v>16</v>
      </c>
      <c r="C21" s="8" t="s">
        <v>12</v>
      </c>
      <c r="D21" s="73">
        <f t="shared" si="0"/>
        <v>0</v>
      </c>
      <c r="E21" s="33"/>
      <c r="F21" s="21">
        <f t="shared" si="1"/>
        <v>0</v>
      </c>
      <c r="G21" s="34"/>
      <c r="H21" s="21">
        <f t="shared" si="2"/>
        <v>0</v>
      </c>
      <c r="I21" s="57"/>
      <c r="J21" s="21">
        <f t="shared" si="3"/>
        <v>0</v>
      </c>
      <c r="K21" s="34"/>
      <c r="L21" s="22">
        <f t="shared" si="3"/>
        <v>0</v>
      </c>
      <c r="M21" s="57"/>
      <c r="N21" s="35">
        <f t="shared" si="4"/>
        <v>0</v>
      </c>
      <c r="O21" s="36">
        <f t="shared" si="5"/>
        <v>0</v>
      </c>
      <c r="P21" s="76">
        <f t="shared" si="6"/>
        <v>0</v>
      </c>
      <c r="R21" t="str">
        <f t="shared" si="8"/>
        <v>Crilley_Kathy</v>
      </c>
      <c r="S21">
        <f t="shared" ref="S21" si="15">+B21</f>
        <v>16</v>
      </c>
      <c r="T21">
        <f t="shared" ref="T21" si="16">+E21</f>
        <v>0</v>
      </c>
      <c r="U21">
        <f t="shared" ref="U21" si="17">+G21</f>
        <v>0</v>
      </c>
      <c r="V21">
        <f t="shared" ref="V21" si="18">+I21</f>
        <v>0</v>
      </c>
      <c r="W21">
        <f t="shared" ref="W21" si="19">+K21</f>
        <v>0</v>
      </c>
      <c r="X21">
        <f t="shared" ref="X21" si="20">+M21</f>
        <v>0</v>
      </c>
      <c r="Z21" t="s">
        <v>112</v>
      </c>
      <c r="AA21">
        <v>6</v>
      </c>
      <c r="AB21">
        <v>6</v>
      </c>
      <c r="AC21">
        <v>0</v>
      </c>
      <c r="AD21">
        <v>2</v>
      </c>
      <c r="AE21">
        <v>7</v>
      </c>
      <c r="AF21">
        <v>0</v>
      </c>
    </row>
    <row r="22" spans="2:32" x14ac:dyDescent="0.35">
      <c r="B22" s="18">
        <f t="shared" si="7"/>
        <v>17</v>
      </c>
      <c r="C22" s="8" t="s">
        <v>16</v>
      </c>
      <c r="D22" s="73">
        <f t="shared" si="0"/>
        <v>0</v>
      </c>
      <c r="E22" s="29"/>
      <c r="F22" s="21">
        <f t="shared" si="1"/>
        <v>0</v>
      </c>
      <c r="G22" s="30"/>
      <c r="H22" s="21">
        <f t="shared" si="2"/>
        <v>0</v>
      </c>
      <c r="I22" s="30"/>
      <c r="J22" s="21">
        <f t="shared" si="3"/>
        <v>0</v>
      </c>
      <c r="K22" s="57"/>
      <c r="L22" s="22">
        <f t="shared" si="3"/>
        <v>0</v>
      </c>
      <c r="M22" s="30"/>
      <c r="N22" s="35">
        <f t="shared" si="4"/>
        <v>0</v>
      </c>
      <c r="O22" s="36">
        <f t="shared" si="5"/>
        <v>0</v>
      </c>
      <c r="P22" s="76">
        <f t="shared" si="6"/>
        <v>0</v>
      </c>
      <c r="R22" t="str">
        <f t="shared" si="8"/>
        <v>Burnett_Kevin</v>
      </c>
      <c r="S22">
        <f t="shared" si="9"/>
        <v>17</v>
      </c>
      <c r="T22">
        <f t="shared" si="10"/>
        <v>0</v>
      </c>
      <c r="U22">
        <f t="shared" si="11"/>
        <v>0</v>
      </c>
      <c r="V22">
        <f t="shared" si="12"/>
        <v>0</v>
      </c>
      <c r="W22">
        <f t="shared" si="13"/>
        <v>0</v>
      </c>
      <c r="X22">
        <f t="shared" si="14"/>
        <v>0</v>
      </c>
      <c r="Z22" t="s">
        <v>114</v>
      </c>
      <c r="AA22">
        <v>3</v>
      </c>
      <c r="AB22">
        <v>2</v>
      </c>
      <c r="AC22">
        <v>5</v>
      </c>
      <c r="AD22">
        <v>8</v>
      </c>
      <c r="AE22">
        <v>6</v>
      </c>
      <c r="AF22">
        <v>4</v>
      </c>
    </row>
    <row r="23" spans="2:32" x14ac:dyDescent="0.35">
      <c r="B23" s="18">
        <f t="shared" si="7"/>
        <v>18</v>
      </c>
      <c r="C23" s="8" t="s">
        <v>184</v>
      </c>
      <c r="D23" s="73">
        <f t="shared" si="0"/>
        <v>0</v>
      </c>
      <c r="E23" s="56"/>
      <c r="F23" s="21">
        <f t="shared" si="1"/>
        <v>0</v>
      </c>
      <c r="G23" s="57"/>
      <c r="H23" s="21">
        <f t="shared" si="2"/>
        <v>0</v>
      </c>
      <c r="I23" s="57"/>
      <c r="J23" s="21">
        <f t="shared" si="3"/>
        <v>0</v>
      </c>
      <c r="K23" s="57"/>
      <c r="L23" s="22">
        <f t="shared" si="3"/>
        <v>0</v>
      </c>
      <c r="M23" s="30"/>
      <c r="N23" s="35">
        <f t="shared" si="4"/>
        <v>0</v>
      </c>
      <c r="O23" s="36">
        <f t="shared" si="5"/>
        <v>0</v>
      </c>
      <c r="P23" s="76">
        <f t="shared" si="6"/>
        <v>0</v>
      </c>
      <c r="R23" t="str">
        <f t="shared" si="8"/>
        <v>Gaston_Paul</v>
      </c>
      <c r="S23">
        <f t="shared" ref="S23:S24" si="21">+B23</f>
        <v>18</v>
      </c>
      <c r="T23">
        <f t="shared" ref="T23:T24" si="22">+E23</f>
        <v>0</v>
      </c>
      <c r="U23">
        <f t="shared" ref="U23:U24" si="23">+G23</f>
        <v>0</v>
      </c>
      <c r="V23">
        <f t="shared" ref="V23:V24" si="24">+I23</f>
        <v>0</v>
      </c>
      <c r="W23">
        <f t="shared" ref="W23:W24" si="25">+K23</f>
        <v>0</v>
      </c>
      <c r="X23">
        <f t="shared" ref="X23:X24" si="26">+M23</f>
        <v>0</v>
      </c>
      <c r="Z23" t="s">
        <v>115</v>
      </c>
      <c r="AA23">
        <v>12</v>
      </c>
      <c r="AB23">
        <v>0</v>
      </c>
      <c r="AC23">
        <v>0</v>
      </c>
      <c r="AD23">
        <v>0</v>
      </c>
      <c r="AE23">
        <v>5</v>
      </c>
      <c r="AF23">
        <v>0</v>
      </c>
    </row>
    <row r="24" spans="2:32" ht="15" thickBot="1" x14ac:dyDescent="0.4">
      <c r="B24" s="18">
        <f t="shared" si="7"/>
        <v>19</v>
      </c>
      <c r="C24" s="9" t="s">
        <v>144</v>
      </c>
      <c r="D24" s="65">
        <f t="shared" si="0"/>
        <v>0</v>
      </c>
      <c r="E24" s="37"/>
      <c r="F24" s="6">
        <f t="shared" si="1"/>
        <v>0</v>
      </c>
      <c r="G24" s="38"/>
      <c r="H24" s="6">
        <f t="shared" si="2"/>
        <v>0</v>
      </c>
      <c r="I24" s="38"/>
      <c r="J24" s="6">
        <f t="shared" si="3"/>
        <v>0</v>
      </c>
      <c r="K24" s="38"/>
      <c r="L24" s="6">
        <f t="shared" si="3"/>
        <v>0</v>
      </c>
      <c r="M24" s="39"/>
      <c r="N24" s="40">
        <f t="shared" si="4"/>
        <v>0</v>
      </c>
      <c r="O24" s="41">
        <f t="shared" si="5"/>
        <v>0</v>
      </c>
      <c r="P24" s="14">
        <f t="shared" si="6"/>
        <v>0</v>
      </c>
      <c r="R24" t="str">
        <f t="shared" si="8"/>
        <v>Brown_Sandra</v>
      </c>
      <c r="S24">
        <f t="shared" si="21"/>
        <v>19</v>
      </c>
      <c r="T24">
        <f t="shared" si="22"/>
        <v>0</v>
      </c>
      <c r="U24">
        <f t="shared" si="23"/>
        <v>0</v>
      </c>
      <c r="V24">
        <f t="shared" si="24"/>
        <v>0</v>
      </c>
      <c r="W24">
        <f t="shared" si="25"/>
        <v>0</v>
      </c>
      <c r="X24">
        <f t="shared" si="26"/>
        <v>0</v>
      </c>
      <c r="Z24" t="s">
        <v>160</v>
      </c>
      <c r="AA24">
        <v>15</v>
      </c>
      <c r="AB24">
        <v>9</v>
      </c>
      <c r="AC24">
        <v>0</v>
      </c>
      <c r="AD24">
        <v>0</v>
      </c>
      <c r="AE24">
        <v>0</v>
      </c>
      <c r="AF24">
        <v>0</v>
      </c>
    </row>
    <row r="25" spans="2:32" x14ac:dyDescent="0.35">
      <c r="B25" s="43"/>
      <c r="C25" s="44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  <c r="P25" s="76"/>
    </row>
    <row r="26" spans="2:32" ht="15" thickBot="1" x14ac:dyDescent="0.4">
      <c r="B26" s="47"/>
      <c r="C26" s="48" t="s">
        <v>25</v>
      </c>
      <c r="D26" s="48"/>
      <c r="E26" s="6">
        <f>+COUNT(E6:E24)</f>
        <v>9</v>
      </c>
      <c r="F26" s="6"/>
      <c r="G26" s="6">
        <f>+COUNT(G6:G24)</f>
        <v>8</v>
      </c>
      <c r="H26" s="6"/>
      <c r="I26" s="6">
        <f>+COUNT(I6:I24)</f>
        <v>9</v>
      </c>
      <c r="J26" s="6"/>
      <c r="K26" s="6">
        <f>+COUNT(K6:K24)</f>
        <v>7</v>
      </c>
      <c r="L26" s="6"/>
      <c r="M26" s="6">
        <f>+COUNT(M6:M24)</f>
        <v>6</v>
      </c>
      <c r="N26" s="6"/>
      <c r="O26" s="49"/>
      <c r="P26" s="14"/>
    </row>
    <row r="27" spans="2:32" x14ac:dyDescent="0.3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2:32" x14ac:dyDescent="0.35">
      <c r="C28" s="3" t="s">
        <v>154</v>
      </c>
      <c r="D28" s="3"/>
      <c r="E28" s="3"/>
      <c r="F28" s="3">
        <f>+ROUND(E26*1.5+0.1,0)</f>
        <v>14</v>
      </c>
      <c r="G28" s="3"/>
      <c r="H28" s="3">
        <f>+ROUND(G26*1.5+0.1,0)+1</f>
        <v>13</v>
      </c>
      <c r="I28" s="3"/>
      <c r="J28" s="3">
        <f>+ROUND(I26*1.5+0.1,0)</f>
        <v>14</v>
      </c>
      <c r="K28" s="3"/>
      <c r="L28" s="3">
        <f>+ROUND(K26*1.5+0.1,0)+1</f>
        <v>12</v>
      </c>
      <c r="M28" s="3"/>
      <c r="N28" s="3">
        <f>+ROUND(M26*1.5+0.1,0)</f>
        <v>9</v>
      </c>
      <c r="O28" s="3"/>
      <c r="P28" s="3"/>
    </row>
    <row r="29" spans="2:32" x14ac:dyDescent="0.35">
      <c r="C29" t="s">
        <v>48</v>
      </c>
      <c r="E29" s="52" t="str">
        <f>TEXT(SUM(E6:E24),"0")</f>
        <v>45</v>
      </c>
      <c r="G29" s="52" t="str">
        <f>TEXT(SUM(G6:G24),"0")</f>
        <v>36</v>
      </c>
      <c r="I29" s="52" t="str">
        <f>TEXT(SUM(I6:I24),"0")</f>
        <v>45</v>
      </c>
      <c r="K29" s="52" t="str">
        <f>TEXT(SUM(K6:K24),"0")</f>
        <v>28</v>
      </c>
      <c r="M29" s="52" t="str">
        <f>TEXT(SUM(M6:M24),"0")</f>
        <v>21</v>
      </c>
      <c r="O29" s="52"/>
      <c r="P29" s="52"/>
    </row>
    <row r="30" spans="2:32" x14ac:dyDescent="0.35">
      <c r="C30" t="s">
        <v>49</v>
      </c>
      <c r="E30">
        <f>+E26*(E26+1)/2</f>
        <v>45</v>
      </c>
      <c r="G30">
        <f>+G26*(G26+1)/2</f>
        <v>36</v>
      </c>
      <c r="I30">
        <f>+I26*(I26+1)/2</f>
        <v>45</v>
      </c>
      <c r="K30">
        <f>+K26*(K26+1)/2</f>
        <v>28</v>
      </c>
      <c r="M30">
        <f>+M26*(M26+1)/2</f>
        <v>21</v>
      </c>
    </row>
    <row r="31" spans="2:32" x14ac:dyDescent="0.35">
      <c r="C31" t="s">
        <v>73</v>
      </c>
      <c r="E31">
        <v>420</v>
      </c>
      <c r="G31">
        <v>432</v>
      </c>
      <c r="I31">
        <v>443</v>
      </c>
      <c r="K31">
        <v>509</v>
      </c>
      <c r="M31">
        <v>533</v>
      </c>
    </row>
    <row r="32" spans="2:32" x14ac:dyDescent="0.35">
      <c r="C32" t="s">
        <v>195</v>
      </c>
      <c r="E32">
        <f>INT(SUM(F6:F24)/E26+0.5)</f>
        <v>10</v>
      </c>
      <c r="G32">
        <f>INT(SUM(H6:H24)/G26+0.5)</f>
        <v>10</v>
      </c>
      <c r="I32">
        <f t="shared" ref="I32:M32" si="27">INT(SUM(J6:J24)/I26+0.5)</f>
        <v>10</v>
      </c>
      <c r="K32">
        <f t="shared" si="27"/>
        <v>9</v>
      </c>
      <c r="M32">
        <f t="shared" si="27"/>
        <v>7</v>
      </c>
    </row>
    <row r="34" spans="2:16" x14ac:dyDescent="0.35">
      <c r="B34" t="s">
        <v>191</v>
      </c>
      <c r="E34" s="52" t="s">
        <v>194</v>
      </c>
      <c r="F34" s="52" t="s">
        <v>193</v>
      </c>
      <c r="G34" s="52" t="s">
        <v>194</v>
      </c>
      <c r="H34" s="52" t="s">
        <v>193</v>
      </c>
      <c r="I34" s="52" t="s">
        <v>194</v>
      </c>
      <c r="J34" s="52" t="s">
        <v>193</v>
      </c>
      <c r="K34" s="52" t="s">
        <v>194</v>
      </c>
      <c r="L34" s="52" t="s">
        <v>193</v>
      </c>
      <c r="M34" s="52" t="s">
        <v>194</v>
      </c>
      <c r="N34" s="52" t="s">
        <v>193</v>
      </c>
    </row>
    <row r="35" spans="2:16" x14ac:dyDescent="0.35">
      <c r="C35" t="s">
        <v>192</v>
      </c>
      <c r="E35">
        <v>1</v>
      </c>
      <c r="F35">
        <f>IF(E35&gt;0,E$32,0)</f>
        <v>10</v>
      </c>
      <c r="G35">
        <v>1</v>
      </c>
      <c r="H35">
        <f>IF(G35&gt;0,G$32,0)</f>
        <v>10</v>
      </c>
      <c r="I35">
        <v>1</v>
      </c>
      <c r="J35">
        <f>IF(I35&gt;0,I$32,0)</f>
        <v>10</v>
      </c>
      <c r="K35">
        <v>1</v>
      </c>
      <c r="L35">
        <f>IF(K35&gt;0,K$32,0)</f>
        <v>9</v>
      </c>
      <c r="M35">
        <v>1</v>
      </c>
      <c r="N35">
        <f>IF(M35&gt;0,M$32,0)</f>
        <v>7</v>
      </c>
    </row>
    <row r="36" spans="2:16" x14ac:dyDescent="0.35">
      <c r="C36" t="s">
        <v>41</v>
      </c>
      <c r="E36">
        <v>1</v>
      </c>
      <c r="F36">
        <f t="shared" ref="F36:F38" si="28">IF(E36&gt;0,E$32,0)</f>
        <v>10</v>
      </c>
      <c r="G36">
        <v>1</v>
      </c>
      <c r="H36">
        <f t="shared" ref="H36:H38" si="29">IF(G36&gt;0,G$32,0)</f>
        <v>10</v>
      </c>
      <c r="I36">
        <v>1</v>
      </c>
      <c r="J36">
        <f t="shared" ref="J36:J38" si="30">IF(I36&gt;0,I$32,0)</f>
        <v>10</v>
      </c>
      <c r="K36">
        <v>1</v>
      </c>
      <c r="L36">
        <f t="shared" ref="L36:L38" si="31">IF(K36&gt;0,K$32,0)</f>
        <v>9</v>
      </c>
      <c r="N36">
        <f t="shared" ref="N36:N38" si="32">IF(M36&gt;0,M$32,0)</f>
        <v>0</v>
      </c>
    </row>
    <row r="37" spans="2:16" x14ac:dyDescent="0.35">
      <c r="C37" t="s">
        <v>15</v>
      </c>
      <c r="E37">
        <v>1</v>
      </c>
      <c r="F37">
        <f t="shared" si="28"/>
        <v>10</v>
      </c>
      <c r="H37">
        <f t="shared" si="29"/>
        <v>0</v>
      </c>
      <c r="I37">
        <v>1</v>
      </c>
      <c r="J37">
        <f t="shared" si="30"/>
        <v>10</v>
      </c>
      <c r="L37">
        <f t="shared" si="31"/>
        <v>0</v>
      </c>
      <c r="N37">
        <f t="shared" si="32"/>
        <v>0</v>
      </c>
    </row>
    <row r="38" spans="2:16" x14ac:dyDescent="0.35">
      <c r="C38" t="s">
        <v>18</v>
      </c>
      <c r="E38">
        <v>1</v>
      </c>
      <c r="F38">
        <f t="shared" si="28"/>
        <v>10</v>
      </c>
      <c r="G38">
        <v>1</v>
      </c>
      <c r="H38">
        <f t="shared" si="29"/>
        <v>10</v>
      </c>
      <c r="I38">
        <v>1</v>
      </c>
      <c r="J38">
        <f t="shared" si="30"/>
        <v>10</v>
      </c>
      <c r="L38">
        <f t="shared" si="31"/>
        <v>0</v>
      </c>
      <c r="N38">
        <f t="shared" si="32"/>
        <v>0</v>
      </c>
    </row>
    <row r="39" spans="2:16" ht="15" thickBot="1" x14ac:dyDescent="0.4">
      <c r="B39" s="83" t="s">
        <v>197</v>
      </c>
    </row>
    <row r="40" spans="2:16" x14ac:dyDescent="0.35">
      <c r="C40" s="7" t="s">
        <v>19</v>
      </c>
      <c r="D40" s="71">
        <f t="shared" ref="D40:D60" si="33">+O40-MIN(F40,H40,J40,L40,N40)</f>
        <v>47</v>
      </c>
      <c r="E40" s="25">
        <v>3</v>
      </c>
      <c r="F40" s="20">
        <f t="shared" ref="F40:F48" si="34">IF(ISBLANK(E40),0,F$28+1-E40)</f>
        <v>12</v>
      </c>
      <c r="G40" s="26">
        <v>1</v>
      </c>
      <c r="H40" s="20">
        <f t="shared" ref="H40:H48" si="35">IF(ISBLANK(G40),0,H$28+1-G40)</f>
        <v>13</v>
      </c>
      <c r="I40" s="26">
        <v>1</v>
      </c>
      <c r="J40" s="20">
        <f t="shared" ref="J40:J48" si="36">IF(ISBLANK(I40),0,J$28+1-I40)</f>
        <v>14</v>
      </c>
      <c r="K40" s="26"/>
      <c r="L40" s="20">
        <f t="shared" ref="L40:L48" si="37">IF(ISBLANK(K40),0,L$28+1-K40)</f>
        <v>0</v>
      </c>
      <c r="M40" s="26">
        <v>2</v>
      </c>
      <c r="N40" s="27">
        <f t="shared" ref="N40:N48" si="38">IF(ISBLANK(M40),0,N$28+1-M40)</f>
        <v>8</v>
      </c>
      <c r="O40" s="28">
        <f t="shared" ref="O40:O60" si="39">+F40+H40+J40+L40+N40</f>
        <v>47</v>
      </c>
      <c r="P40" s="75">
        <f t="shared" ref="P40:P60" si="40">+COUNT(E40,G40,I40,K40,M40)</f>
        <v>4</v>
      </c>
    </row>
    <row r="41" spans="2:16" x14ac:dyDescent="0.35">
      <c r="C41" s="8" t="s">
        <v>10</v>
      </c>
      <c r="D41" s="72">
        <f t="shared" si="33"/>
        <v>39</v>
      </c>
      <c r="E41" s="29">
        <v>2</v>
      </c>
      <c r="F41" s="21">
        <f t="shared" si="34"/>
        <v>13</v>
      </c>
      <c r="G41" s="30">
        <v>5</v>
      </c>
      <c r="H41" s="21">
        <f t="shared" si="35"/>
        <v>9</v>
      </c>
      <c r="I41" s="30">
        <v>8</v>
      </c>
      <c r="J41" s="21">
        <f t="shared" si="36"/>
        <v>7</v>
      </c>
      <c r="K41" s="30">
        <v>3</v>
      </c>
      <c r="L41" s="21">
        <f t="shared" si="37"/>
        <v>10</v>
      </c>
      <c r="M41" s="30">
        <v>6</v>
      </c>
      <c r="N41" s="31">
        <f t="shared" si="38"/>
        <v>4</v>
      </c>
      <c r="O41" s="32">
        <f t="shared" si="39"/>
        <v>43</v>
      </c>
      <c r="P41" s="76">
        <f t="shared" si="40"/>
        <v>5</v>
      </c>
    </row>
    <row r="42" spans="2:16" x14ac:dyDescent="0.35">
      <c r="C42" s="8" t="s">
        <v>13</v>
      </c>
      <c r="D42" s="72">
        <f t="shared" si="33"/>
        <v>29</v>
      </c>
      <c r="E42" s="29"/>
      <c r="F42" s="21">
        <f t="shared" si="34"/>
        <v>0</v>
      </c>
      <c r="G42" s="30">
        <v>3</v>
      </c>
      <c r="H42" s="21">
        <f t="shared" si="35"/>
        <v>11</v>
      </c>
      <c r="I42" s="30">
        <v>3</v>
      </c>
      <c r="J42" s="21">
        <f t="shared" si="36"/>
        <v>12</v>
      </c>
      <c r="K42" s="30"/>
      <c r="L42" s="21">
        <f t="shared" si="37"/>
        <v>0</v>
      </c>
      <c r="M42" s="30">
        <v>4</v>
      </c>
      <c r="N42" s="31">
        <f t="shared" si="38"/>
        <v>6</v>
      </c>
      <c r="O42" s="32">
        <f t="shared" si="39"/>
        <v>29</v>
      </c>
      <c r="P42" s="76">
        <f t="shared" si="40"/>
        <v>3</v>
      </c>
    </row>
    <row r="43" spans="2:16" x14ac:dyDescent="0.35">
      <c r="C43" s="8" t="s">
        <v>17</v>
      </c>
      <c r="D43" s="72">
        <f t="shared" si="33"/>
        <v>28</v>
      </c>
      <c r="E43" s="29">
        <v>5</v>
      </c>
      <c r="F43" s="21">
        <f t="shared" si="34"/>
        <v>10</v>
      </c>
      <c r="G43" s="30"/>
      <c r="H43" s="21">
        <f t="shared" si="35"/>
        <v>0</v>
      </c>
      <c r="I43" s="30">
        <v>6</v>
      </c>
      <c r="J43" s="21">
        <f t="shared" si="36"/>
        <v>9</v>
      </c>
      <c r="K43" s="30"/>
      <c r="L43" s="21">
        <f t="shared" si="37"/>
        <v>0</v>
      </c>
      <c r="M43" s="30">
        <v>1</v>
      </c>
      <c r="N43" s="31">
        <f t="shared" si="38"/>
        <v>9</v>
      </c>
      <c r="O43" s="32">
        <f t="shared" si="39"/>
        <v>28</v>
      </c>
      <c r="P43" s="76">
        <f t="shared" si="40"/>
        <v>3</v>
      </c>
    </row>
    <row r="44" spans="2:16" x14ac:dyDescent="0.35">
      <c r="C44" s="8" t="s">
        <v>22</v>
      </c>
      <c r="D44" s="72">
        <f t="shared" si="33"/>
        <v>31</v>
      </c>
      <c r="E44" s="29">
        <v>4</v>
      </c>
      <c r="F44" s="21">
        <f t="shared" si="34"/>
        <v>11</v>
      </c>
      <c r="G44" s="30">
        <v>2</v>
      </c>
      <c r="H44" s="21">
        <f t="shared" si="35"/>
        <v>12</v>
      </c>
      <c r="I44" s="30">
        <v>7</v>
      </c>
      <c r="J44" s="21">
        <f t="shared" si="36"/>
        <v>8</v>
      </c>
      <c r="K44" s="30"/>
      <c r="L44" s="21">
        <f t="shared" si="37"/>
        <v>0</v>
      </c>
      <c r="M44" s="30"/>
      <c r="N44" s="31">
        <f t="shared" si="38"/>
        <v>0</v>
      </c>
      <c r="O44" s="32">
        <f t="shared" si="39"/>
        <v>31</v>
      </c>
      <c r="P44" s="76">
        <f t="shared" si="40"/>
        <v>3</v>
      </c>
    </row>
    <row r="45" spans="2:16" x14ac:dyDescent="0.35">
      <c r="C45" s="8" t="s">
        <v>21</v>
      </c>
      <c r="D45" s="72">
        <f t="shared" si="33"/>
        <v>28</v>
      </c>
      <c r="E45" s="29"/>
      <c r="F45" s="21">
        <f t="shared" si="34"/>
        <v>0</v>
      </c>
      <c r="G45" s="30">
        <v>8</v>
      </c>
      <c r="H45" s="21">
        <f t="shared" si="35"/>
        <v>6</v>
      </c>
      <c r="I45" s="30">
        <v>4</v>
      </c>
      <c r="J45" s="21">
        <f t="shared" si="36"/>
        <v>11</v>
      </c>
      <c r="K45" s="30">
        <v>2</v>
      </c>
      <c r="L45" s="21">
        <f t="shared" si="37"/>
        <v>11</v>
      </c>
      <c r="M45" s="30"/>
      <c r="N45" s="31">
        <f t="shared" si="38"/>
        <v>0</v>
      </c>
      <c r="O45" s="32">
        <f t="shared" si="39"/>
        <v>28</v>
      </c>
      <c r="P45" s="76">
        <f t="shared" si="40"/>
        <v>3</v>
      </c>
    </row>
    <row r="46" spans="2:16" x14ac:dyDescent="0.35">
      <c r="C46" s="8" t="s">
        <v>11</v>
      </c>
      <c r="D46" s="72">
        <f t="shared" si="33"/>
        <v>25</v>
      </c>
      <c r="E46" s="29">
        <v>6</v>
      </c>
      <c r="F46" s="21">
        <f t="shared" si="34"/>
        <v>9</v>
      </c>
      <c r="G46" s="30"/>
      <c r="H46" s="21">
        <f t="shared" si="35"/>
        <v>0</v>
      </c>
      <c r="I46" s="30">
        <v>2</v>
      </c>
      <c r="J46" s="21">
        <f t="shared" si="36"/>
        <v>13</v>
      </c>
      <c r="K46" s="30"/>
      <c r="L46" s="21">
        <f t="shared" si="37"/>
        <v>0</v>
      </c>
      <c r="M46" s="30">
        <v>7</v>
      </c>
      <c r="N46" s="31">
        <f t="shared" si="38"/>
        <v>3</v>
      </c>
      <c r="O46" s="32">
        <f t="shared" si="39"/>
        <v>25</v>
      </c>
      <c r="P46" s="76">
        <f t="shared" si="40"/>
        <v>3</v>
      </c>
    </row>
    <row r="47" spans="2:16" x14ac:dyDescent="0.35">
      <c r="C47" s="8" t="s">
        <v>20</v>
      </c>
      <c r="D47" s="72">
        <f t="shared" si="33"/>
        <v>24</v>
      </c>
      <c r="E47" s="29">
        <v>1</v>
      </c>
      <c r="F47" s="21">
        <f t="shared" si="34"/>
        <v>14</v>
      </c>
      <c r="G47" s="30">
        <v>4</v>
      </c>
      <c r="H47" s="21">
        <f t="shared" si="35"/>
        <v>10</v>
      </c>
      <c r="I47" s="30"/>
      <c r="J47" s="21">
        <f t="shared" si="36"/>
        <v>0</v>
      </c>
      <c r="K47" s="30"/>
      <c r="L47" s="21">
        <f t="shared" si="37"/>
        <v>0</v>
      </c>
      <c r="M47" s="30"/>
      <c r="N47" s="31">
        <f t="shared" si="38"/>
        <v>0</v>
      </c>
      <c r="O47" s="32">
        <f t="shared" si="39"/>
        <v>24</v>
      </c>
      <c r="P47" s="76">
        <f t="shared" si="40"/>
        <v>2</v>
      </c>
    </row>
    <row r="48" spans="2:16" x14ac:dyDescent="0.35">
      <c r="C48" s="8" t="s">
        <v>23</v>
      </c>
      <c r="D48" s="72">
        <f t="shared" si="33"/>
        <v>21</v>
      </c>
      <c r="E48" s="29"/>
      <c r="F48" s="21">
        <f t="shared" si="34"/>
        <v>0</v>
      </c>
      <c r="G48" s="30"/>
      <c r="H48" s="21">
        <f t="shared" si="35"/>
        <v>0</v>
      </c>
      <c r="I48" s="30">
        <v>9</v>
      </c>
      <c r="J48" s="21">
        <f t="shared" si="36"/>
        <v>6</v>
      </c>
      <c r="K48" s="30">
        <v>5</v>
      </c>
      <c r="L48" s="21">
        <f t="shared" si="37"/>
        <v>8</v>
      </c>
      <c r="M48" s="30">
        <v>3</v>
      </c>
      <c r="N48" s="31">
        <f t="shared" si="38"/>
        <v>7</v>
      </c>
      <c r="O48" s="32">
        <f t="shared" si="39"/>
        <v>21</v>
      </c>
      <c r="P48" s="76">
        <f t="shared" si="40"/>
        <v>3</v>
      </c>
    </row>
    <row r="49" spans="2:16" x14ac:dyDescent="0.35">
      <c r="C49" s="86" t="s">
        <v>192</v>
      </c>
      <c r="D49" s="72">
        <f t="shared" si="33"/>
        <v>39</v>
      </c>
      <c r="E49" s="29">
        <f>+IF(E35&gt;0,0,"")</f>
        <v>0</v>
      </c>
      <c r="F49" s="21">
        <f>+F35</f>
        <v>10</v>
      </c>
      <c r="G49" s="29">
        <f>+IF(G35&gt;0,0,"")</f>
        <v>0</v>
      </c>
      <c r="H49" s="21">
        <f>+H35</f>
        <v>10</v>
      </c>
      <c r="I49" s="29">
        <f>+IF(I35&gt;0,0,"")</f>
        <v>0</v>
      </c>
      <c r="J49" s="21">
        <f>+J35</f>
        <v>10</v>
      </c>
      <c r="K49" s="29">
        <f>+IF(K35&gt;0,0,"")</f>
        <v>0</v>
      </c>
      <c r="L49" s="21">
        <f>+L35</f>
        <v>9</v>
      </c>
      <c r="M49" s="29">
        <f>+IF(M35&gt;0,0,"")</f>
        <v>0</v>
      </c>
      <c r="N49" s="21">
        <f>+N35</f>
        <v>7</v>
      </c>
      <c r="O49" s="32">
        <f t="shared" si="39"/>
        <v>46</v>
      </c>
      <c r="P49" s="76">
        <f t="shared" si="40"/>
        <v>5</v>
      </c>
    </row>
    <row r="50" spans="2:16" x14ac:dyDescent="0.35">
      <c r="C50" s="86" t="s">
        <v>41</v>
      </c>
      <c r="D50" s="72">
        <f t="shared" si="33"/>
        <v>39</v>
      </c>
      <c r="E50" s="29">
        <f>+IF(E36&gt;0,0,"")</f>
        <v>0</v>
      </c>
      <c r="F50" s="21">
        <f>+F36</f>
        <v>10</v>
      </c>
      <c r="G50" s="29">
        <f>+IF(G36&gt;0,0,"")</f>
        <v>0</v>
      </c>
      <c r="H50" s="21">
        <f>+H36</f>
        <v>10</v>
      </c>
      <c r="I50" s="29">
        <f>+IF(I36&gt;0,0,"")</f>
        <v>0</v>
      </c>
      <c r="J50" s="21">
        <f>+J36</f>
        <v>10</v>
      </c>
      <c r="K50" s="29">
        <f>+IF(K36&gt;0,0,"")</f>
        <v>0</v>
      </c>
      <c r="L50" s="21">
        <f>+L36</f>
        <v>9</v>
      </c>
      <c r="M50" s="29" t="str">
        <f>+IF(M36&gt;0,0,"")</f>
        <v/>
      </c>
      <c r="N50" s="21">
        <f>+N36</f>
        <v>0</v>
      </c>
      <c r="O50" s="32">
        <f t="shared" si="39"/>
        <v>39</v>
      </c>
      <c r="P50" s="76">
        <f t="shared" si="40"/>
        <v>4</v>
      </c>
    </row>
    <row r="51" spans="2:16" x14ac:dyDescent="0.35">
      <c r="C51" s="8" t="s">
        <v>14</v>
      </c>
      <c r="D51" s="72">
        <f t="shared" si="33"/>
        <v>18</v>
      </c>
      <c r="E51" s="29"/>
      <c r="F51" s="21">
        <f>IF(ISBLANK(E51),0,F$28+1-E51)</f>
        <v>0</v>
      </c>
      <c r="G51" s="30">
        <v>6</v>
      </c>
      <c r="H51" s="21">
        <f>IF(ISBLANK(G51),0,H$28+1-G51)</f>
        <v>8</v>
      </c>
      <c r="I51" s="30">
        <v>5</v>
      </c>
      <c r="J51" s="21">
        <f>IF(ISBLANK(I51),0,J$28+1-I51)</f>
        <v>10</v>
      </c>
      <c r="K51" s="30"/>
      <c r="L51" s="21">
        <f>IF(ISBLANK(K51),0,L$28+1-K51)</f>
        <v>0</v>
      </c>
      <c r="M51" s="30"/>
      <c r="N51" s="31">
        <f t="shared" ref="N51:N56" si="41">IF(ISBLANK(M51),0,N$28+1-M51)</f>
        <v>0</v>
      </c>
      <c r="O51" s="32">
        <f t="shared" si="39"/>
        <v>18</v>
      </c>
      <c r="P51" s="76">
        <f t="shared" si="40"/>
        <v>2</v>
      </c>
    </row>
    <row r="52" spans="2:16" x14ac:dyDescent="0.35">
      <c r="C52" s="8" t="s">
        <v>184</v>
      </c>
      <c r="D52" s="72">
        <f t="shared" si="33"/>
        <v>12</v>
      </c>
      <c r="E52" s="29"/>
      <c r="F52" s="21">
        <f>IF(ISBLANK(E52),0,F$28+1-E52)</f>
        <v>0</v>
      </c>
      <c r="G52" s="30"/>
      <c r="H52" s="21">
        <f>IF(ISBLANK(G52),0,H$28+1-G52)</f>
        <v>0</v>
      </c>
      <c r="I52" s="30"/>
      <c r="J52" s="21">
        <f>IF(ISBLANK(I52),0,J$28+1-I52)</f>
        <v>0</v>
      </c>
      <c r="K52" s="30">
        <v>1</v>
      </c>
      <c r="L52" s="21">
        <f>IF(ISBLANK(K52),0,L$28+1-K52)</f>
        <v>12</v>
      </c>
      <c r="M52" s="30"/>
      <c r="N52" s="31">
        <f t="shared" si="41"/>
        <v>0</v>
      </c>
      <c r="O52" s="32">
        <f t="shared" si="39"/>
        <v>12</v>
      </c>
      <c r="P52" s="76">
        <f t="shared" si="40"/>
        <v>1</v>
      </c>
    </row>
    <row r="53" spans="2:16" x14ac:dyDescent="0.35">
      <c r="C53" s="8" t="s">
        <v>143</v>
      </c>
      <c r="D53" s="72">
        <f t="shared" si="33"/>
        <v>14</v>
      </c>
      <c r="E53" s="29">
        <v>8</v>
      </c>
      <c r="F53" s="21">
        <f>IF(ISBLANK(E53),0,F$28+1-E53)</f>
        <v>7</v>
      </c>
      <c r="G53" s="30"/>
      <c r="H53" s="21">
        <f>IF(ISBLANK(G53),0,H$28+1-G53)</f>
        <v>0</v>
      </c>
      <c r="I53" s="30"/>
      <c r="J53" s="21">
        <f>IF(ISBLANK(I53),0,J$28+1-I53)</f>
        <v>0</v>
      </c>
      <c r="K53" s="30">
        <v>6</v>
      </c>
      <c r="L53" s="21">
        <f>IF(ISBLANK(K53),0,L$28+1-K53)</f>
        <v>7</v>
      </c>
      <c r="M53" s="30"/>
      <c r="N53" s="31">
        <f t="shared" si="41"/>
        <v>0</v>
      </c>
      <c r="O53" s="32">
        <f t="shared" si="39"/>
        <v>14</v>
      </c>
      <c r="P53" s="76">
        <f t="shared" si="40"/>
        <v>2</v>
      </c>
    </row>
    <row r="54" spans="2:16" x14ac:dyDescent="0.35">
      <c r="C54" s="8" t="s">
        <v>144</v>
      </c>
      <c r="D54" s="72">
        <f t="shared" si="33"/>
        <v>9</v>
      </c>
      <c r="E54" s="29"/>
      <c r="F54" s="21">
        <f>IF(ISBLANK(E54),0,F$28+1-E54)</f>
        <v>0</v>
      </c>
      <c r="G54" s="30"/>
      <c r="H54" s="21">
        <f>IF(ISBLANK(G54),0,H$28+1-G54)</f>
        <v>0</v>
      </c>
      <c r="I54" s="30"/>
      <c r="J54" s="21">
        <f>IF(ISBLANK(I54),0,J$28+1-I54)</f>
        <v>0</v>
      </c>
      <c r="K54" s="30">
        <v>4</v>
      </c>
      <c r="L54" s="21">
        <f>IF(ISBLANK(K54),0,L$28+1-K54)</f>
        <v>9</v>
      </c>
      <c r="M54" s="30"/>
      <c r="N54" s="31">
        <f t="shared" si="41"/>
        <v>0</v>
      </c>
      <c r="O54" s="32">
        <f t="shared" si="39"/>
        <v>9</v>
      </c>
      <c r="P54" s="76">
        <f t="shared" si="40"/>
        <v>1</v>
      </c>
    </row>
    <row r="55" spans="2:16" x14ac:dyDescent="0.35">
      <c r="C55" s="8" t="s">
        <v>18</v>
      </c>
      <c r="D55" s="72">
        <f t="shared" si="33"/>
        <v>35</v>
      </c>
      <c r="E55" s="29">
        <f>+IF(E38&gt;0,0,"")</f>
        <v>0</v>
      </c>
      <c r="F55" s="21">
        <f>+F38</f>
        <v>10</v>
      </c>
      <c r="G55" s="29">
        <f>+IF(G38&gt;0,0,"")</f>
        <v>0</v>
      </c>
      <c r="H55" s="21">
        <f>+H38</f>
        <v>10</v>
      </c>
      <c r="I55" s="29">
        <f>+IF(I38&gt;0,0,"")</f>
        <v>0</v>
      </c>
      <c r="J55" s="21">
        <f>+J38</f>
        <v>10</v>
      </c>
      <c r="K55" s="29" t="str">
        <f>+IF(K38&gt;0,0,"")</f>
        <v/>
      </c>
      <c r="L55" s="21">
        <f>+L38</f>
        <v>0</v>
      </c>
      <c r="M55" s="30">
        <v>5</v>
      </c>
      <c r="N55" s="31">
        <f t="shared" si="41"/>
        <v>5</v>
      </c>
      <c r="O55" s="32">
        <f t="shared" si="39"/>
        <v>35</v>
      </c>
      <c r="P55" s="76">
        <f t="shared" si="40"/>
        <v>4</v>
      </c>
    </row>
    <row r="56" spans="2:16" x14ac:dyDescent="0.35">
      <c r="C56" s="8" t="s">
        <v>8</v>
      </c>
      <c r="D56" s="73">
        <f t="shared" si="33"/>
        <v>8</v>
      </c>
      <c r="E56" s="33">
        <v>7</v>
      </c>
      <c r="F56" s="21">
        <f>IF(ISBLANK(E56),0,F$28+1-E56)</f>
        <v>8</v>
      </c>
      <c r="G56" s="34"/>
      <c r="H56" s="21">
        <f>IF(ISBLANK(G56),0,H$28+1-G56)</f>
        <v>0</v>
      </c>
      <c r="I56" s="57"/>
      <c r="J56" s="21">
        <f>IF(ISBLANK(I56),0,J$28+1-I56)</f>
        <v>0</v>
      </c>
      <c r="K56" s="34"/>
      <c r="L56" s="22">
        <f>IF(ISBLANK(K56),0,L$28+1-K56)</f>
        <v>0</v>
      </c>
      <c r="M56" s="57"/>
      <c r="N56" s="35">
        <f t="shared" si="41"/>
        <v>0</v>
      </c>
      <c r="O56" s="36">
        <f t="shared" si="39"/>
        <v>8</v>
      </c>
      <c r="P56" s="76">
        <f t="shared" si="40"/>
        <v>1</v>
      </c>
    </row>
    <row r="57" spans="2:16" x14ac:dyDescent="0.35">
      <c r="C57" s="8" t="s">
        <v>15</v>
      </c>
      <c r="D57" s="73">
        <f t="shared" si="33"/>
        <v>27</v>
      </c>
      <c r="E57" s="29">
        <f>+IF(E37&gt;0,0,"")</f>
        <v>0</v>
      </c>
      <c r="F57" s="21">
        <f>+F37</f>
        <v>10</v>
      </c>
      <c r="G57" s="34">
        <v>7</v>
      </c>
      <c r="H57" s="21">
        <f>IF(ISBLANK(G57),0,H$28+1-G57)</f>
        <v>7</v>
      </c>
      <c r="I57" s="29">
        <f>+IF(I37&gt;0,0,"")</f>
        <v>0</v>
      </c>
      <c r="J57" s="21">
        <f>+J37</f>
        <v>10</v>
      </c>
      <c r="K57" s="29" t="str">
        <f>+IF(K37&gt;0,0,"")</f>
        <v/>
      </c>
      <c r="L57" s="21">
        <f>+L37</f>
        <v>0</v>
      </c>
      <c r="M57" s="29" t="str">
        <f>+IF(M37&gt;0,0,"")</f>
        <v/>
      </c>
      <c r="N57" s="21">
        <f>+N37</f>
        <v>0</v>
      </c>
      <c r="O57" s="36">
        <f t="shared" si="39"/>
        <v>27</v>
      </c>
      <c r="P57" s="76">
        <f t="shared" si="40"/>
        <v>3</v>
      </c>
    </row>
    <row r="58" spans="2:16" x14ac:dyDescent="0.35">
      <c r="C58" s="8" t="s">
        <v>35</v>
      </c>
      <c r="D58" s="73">
        <f t="shared" si="33"/>
        <v>6</v>
      </c>
      <c r="E58" s="29">
        <v>9</v>
      </c>
      <c r="F58" s="21">
        <f>IF(ISBLANK(E58),0,F$28+1-E58)</f>
        <v>6</v>
      </c>
      <c r="G58" s="30"/>
      <c r="H58" s="21">
        <f>IF(ISBLANK(G58),0,H$28+1-G58)</f>
        <v>0</v>
      </c>
      <c r="I58" s="30"/>
      <c r="J58" s="21">
        <f>IF(ISBLANK(I58),0,J$28+1-I58)</f>
        <v>0</v>
      </c>
      <c r="K58" s="57"/>
      <c r="L58" s="22">
        <f>IF(ISBLANK(K58),0,L$28+1-K58)</f>
        <v>0</v>
      </c>
      <c r="M58" s="30"/>
      <c r="N58" s="35">
        <f>IF(ISBLANK(M58),0,N$28+1-M58)</f>
        <v>0</v>
      </c>
      <c r="O58" s="36">
        <f t="shared" si="39"/>
        <v>6</v>
      </c>
      <c r="P58" s="76">
        <f t="shared" si="40"/>
        <v>1</v>
      </c>
    </row>
    <row r="59" spans="2:16" x14ac:dyDescent="0.35">
      <c r="C59" s="8" t="s">
        <v>12</v>
      </c>
      <c r="D59" s="73">
        <f t="shared" si="33"/>
        <v>0</v>
      </c>
      <c r="E59" s="56"/>
      <c r="F59" s="21">
        <f>IF(ISBLANK(E59),0,F$28+1-E59)</f>
        <v>0</v>
      </c>
      <c r="G59" s="57"/>
      <c r="H59" s="21">
        <f>IF(ISBLANK(G59),0,H$28+1-G59)</f>
        <v>0</v>
      </c>
      <c r="I59" s="57"/>
      <c r="J59" s="21">
        <f>IF(ISBLANK(I59),0,J$28+1-I59)</f>
        <v>0</v>
      </c>
      <c r="K59" s="57"/>
      <c r="L59" s="22">
        <f>IF(ISBLANK(K59),0,L$28+1-K59)</f>
        <v>0</v>
      </c>
      <c r="M59" s="30"/>
      <c r="N59" s="35">
        <f>IF(ISBLANK(M59),0,N$28+1-M59)</f>
        <v>0</v>
      </c>
      <c r="O59" s="36">
        <f t="shared" si="39"/>
        <v>0</v>
      </c>
      <c r="P59" s="76">
        <f t="shared" si="40"/>
        <v>0</v>
      </c>
    </row>
    <row r="60" spans="2:16" ht="15" thickBot="1" x14ac:dyDescent="0.4">
      <c r="C60" s="9" t="s">
        <v>16</v>
      </c>
      <c r="D60" s="65">
        <f t="shared" si="33"/>
        <v>0</v>
      </c>
      <c r="E60" s="37"/>
      <c r="F60" s="6">
        <f>IF(ISBLANK(E60),0,F$28+1-E60)</f>
        <v>0</v>
      </c>
      <c r="G60" s="38"/>
      <c r="H60" s="6">
        <f>IF(ISBLANK(G60),0,H$28+1-G60)</f>
        <v>0</v>
      </c>
      <c r="I60" s="38"/>
      <c r="J60" s="6">
        <f>IF(ISBLANK(I60),0,J$28+1-I60)</f>
        <v>0</v>
      </c>
      <c r="K60" s="38"/>
      <c r="L60" s="6">
        <f>IF(ISBLANK(K60),0,L$28+1-K60)</f>
        <v>0</v>
      </c>
      <c r="M60" s="39"/>
      <c r="N60" s="40">
        <f>IF(ISBLANK(M60),0,N$28+1-M60)</f>
        <v>0</v>
      </c>
      <c r="O60" s="41">
        <f t="shared" si="39"/>
        <v>0</v>
      </c>
      <c r="P60" s="14">
        <f t="shared" si="40"/>
        <v>0</v>
      </c>
    </row>
    <row r="61" spans="2:16" ht="15" thickBot="1" x14ac:dyDescent="0.4">
      <c r="B61" s="83" t="s">
        <v>198</v>
      </c>
    </row>
    <row r="62" spans="2:16" ht="26" x14ac:dyDescent="0.35">
      <c r="B62" s="59" t="s">
        <v>7</v>
      </c>
      <c r="C62" s="60" t="s">
        <v>33</v>
      </c>
      <c r="D62" s="85" t="s">
        <v>30</v>
      </c>
      <c r="E62" s="125" t="s">
        <v>0</v>
      </c>
      <c r="F62" s="126"/>
      <c r="G62" s="127" t="s">
        <v>1</v>
      </c>
      <c r="H62" s="126"/>
      <c r="I62" s="127" t="s">
        <v>2</v>
      </c>
      <c r="J62" s="126"/>
      <c r="K62" s="127" t="s">
        <v>3</v>
      </c>
      <c r="L62" s="126"/>
      <c r="M62" s="127" t="s">
        <v>4</v>
      </c>
      <c r="N62" s="128"/>
      <c r="O62" s="62" t="s">
        <v>5</v>
      </c>
      <c r="P62" s="59" t="s">
        <v>152</v>
      </c>
    </row>
    <row r="63" spans="2:16" ht="15" thickBot="1" x14ac:dyDescent="0.4">
      <c r="B63" s="63" t="s">
        <v>6</v>
      </c>
      <c r="C63" s="64" t="s">
        <v>32</v>
      </c>
      <c r="D63" s="65" t="s">
        <v>62</v>
      </c>
      <c r="E63" s="66" t="s">
        <v>156</v>
      </c>
      <c r="F63" s="67"/>
      <c r="G63" s="68" t="s">
        <v>157</v>
      </c>
      <c r="H63" s="67"/>
      <c r="I63" s="68" t="s">
        <v>158</v>
      </c>
      <c r="J63" s="67"/>
      <c r="K63" s="68" t="s">
        <v>183</v>
      </c>
      <c r="L63" s="67"/>
      <c r="M63" s="68" t="s">
        <v>159</v>
      </c>
      <c r="N63" s="69"/>
      <c r="O63" s="70" t="s">
        <v>155</v>
      </c>
      <c r="P63" s="74" t="str">
        <f>+O63</f>
        <v xml:space="preserve"> 2014/15</v>
      </c>
    </row>
    <row r="64" spans="2:16" x14ac:dyDescent="0.35">
      <c r="C64" t="s">
        <v>19</v>
      </c>
      <c r="D64">
        <v>48</v>
      </c>
      <c r="E64">
        <v>3</v>
      </c>
      <c r="F64">
        <v>12</v>
      </c>
      <c r="G64">
        <v>1</v>
      </c>
      <c r="H64">
        <v>12</v>
      </c>
      <c r="I64">
        <v>1</v>
      </c>
      <c r="J64">
        <v>14</v>
      </c>
      <c r="L64">
        <v>0</v>
      </c>
      <c r="M64">
        <v>2</v>
      </c>
      <c r="N64">
        <v>10</v>
      </c>
      <c r="O64">
        <v>48</v>
      </c>
      <c r="P64">
        <v>4</v>
      </c>
    </row>
    <row r="65" spans="3:16" x14ac:dyDescent="0.35">
      <c r="C65" t="s">
        <v>192</v>
      </c>
      <c r="D65">
        <v>40</v>
      </c>
      <c r="E65">
        <v>0</v>
      </c>
      <c r="F65">
        <v>10</v>
      </c>
      <c r="G65">
        <v>0</v>
      </c>
      <c r="H65">
        <v>10</v>
      </c>
      <c r="I65">
        <v>0</v>
      </c>
      <c r="J65">
        <v>10</v>
      </c>
      <c r="K65">
        <v>0</v>
      </c>
      <c r="L65">
        <v>10</v>
      </c>
      <c r="M65" t="s">
        <v>196</v>
      </c>
      <c r="N65">
        <v>0</v>
      </c>
      <c r="O65">
        <v>40</v>
      </c>
      <c r="P65">
        <v>4</v>
      </c>
    </row>
    <row r="66" spans="3:16" x14ac:dyDescent="0.35">
      <c r="C66" t="s">
        <v>41</v>
      </c>
      <c r="D66">
        <v>40</v>
      </c>
      <c r="E66">
        <v>0</v>
      </c>
      <c r="F66">
        <v>10</v>
      </c>
      <c r="G66">
        <v>0</v>
      </c>
      <c r="H66">
        <v>10</v>
      </c>
      <c r="I66">
        <v>0</v>
      </c>
      <c r="J66">
        <v>10</v>
      </c>
      <c r="K66">
        <v>0</v>
      </c>
      <c r="L66">
        <v>10</v>
      </c>
      <c r="M66" t="s">
        <v>196</v>
      </c>
      <c r="N66">
        <v>0</v>
      </c>
      <c r="O66">
        <v>40</v>
      </c>
      <c r="P66">
        <v>4</v>
      </c>
    </row>
    <row r="67" spans="3:16" x14ac:dyDescent="0.35">
      <c r="C67" t="s">
        <v>18</v>
      </c>
      <c r="D67">
        <v>37</v>
      </c>
      <c r="E67">
        <v>0</v>
      </c>
      <c r="F67">
        <v>10</v>
      </c>
      <c r="G67">
        <v>0</v>
      </c>
      <c r="H67">
        <v>10</v>
      </c>
      <c r="I67">
        <v>0</v>
      </c>
      <c r="J67">
        <v>10</v>
      </c>
      <c r="K67" t="s">
        <v>196</v>
      </c>
      <c r="L67">
        <v>0</v>
      </c>
      <c r="M67">
        <v>5</v>
      </c>
      <c r="N67">
        <v>7</v>
      </c>
      <c r="O67">
        <v>37</v>
      </c>
      <c r="P67">
        <v>4</v>
      </c>
    </row>
    <row r="68" spans="3:16" x14ac:dyDescent="0.35">
      <c r="C68" t="s">
        <v>10</v>
      </c>
      <c r="D68">
        <v>35</v>
      </c>
      <c r="E68">
        <v>2</v>
      </c>
      <c r="F68">
        <v>13</v>
      </c>
      <c r="G68">
        <v>5</v>
      </c>
      <c r="H68">
        <v>8</v>
      </c>
      <c r="I68">
        <v>8</v>
      </c>
      <c r="J68">
        <v>7</v>
      </c>
      <c r="K68">
        <v>3</v>
      </c>
      <c r="L68">
        <v>7</v>
      </c>
      <c r="M68">
        <v>6</v>
      </c>
      <c r="N68">
        <v>6</v>
      </c>
      <c r="O68">
        <v>41</v>
      </c>
      <c r="P68">
        <v>5</v>
      </c>
    </row>
    <row r="69" spans="3:16" x14ac:dyDescent="0.35">
      <c r="C69" t="s">
        <v>13</v>
      </c>
      <c r="D69">
        <v>30</v>
      </c>
      <c r="F69">
        <v>0</v>
      </c>
      <c r="G69">
        <v>3</v>
      </c>
      <c r="H69">
        <v>10</v>
      </c>
      <c r="I69">
        <v>3</v>
      </c>
      <c r="J69">
        <v>12</v>
      </c>
      <c r="L69">
        <v>0</v>
      </c>
      <c r="M69">
        <v>4</v>
      </c>
      <c r="N69">
        <v>8</v>
      </c>
      <c r="O69">
        <v>30</v>
      </c>
      <c r="P69">
        <v>3</v>
      </c>
    </row>
    <row r="70" spans="3:16" x14ac:dyDescent="0.35">
      <c r="C70" t="s">
        <v>17</v>
      </c>
      <c r="D70">
        <v>30</v>
      </c>
      <c r="E70">
        <v>5</v>
      </c>
      <c r="F70">
        <v>10</v>
      </c>
      <c r="H70">
        <v>0</v>
      </c>
      <c r="I70">
        <v>6</v>
      </c>
      <c r="J70">
        <v>9</v>
      </c>
      <c r="L70">
        <v>0</v>
      </c>
      <c r="M70">
        <v>1</v>
      </c>
      <c r="N70">
        <v>11</v>
      </c>
      <c r="O70">
        <v>30</v>
      </c>
      <c r="P70">
        <v>3</v>
      </c>
    </row>
    <row r="71" spans="3:16" x14ac:dyDescent="0.35">
      <c r="C71" t="s">
        <v>22</v>
      </c>
      <c r="D71">
        <v>30</v>
      </c>
      <c r="E71">
        <v>4</v>
      </c>
      <c r="F71">
        <v>11</v>
      </c>
      <c r="G71">
        <v>2</v>
      </c>
      <c r="H71">
        <v>11</v>
      </c>
      <c r="I71">
        <v>7</v>
      </c>
      <c r="J71">
        <v>8</v>
      </c>
      <c r="L71">
        <v>0</v>
      </c>
      <c r="N71">
        <v>0</v>
      </c>
      <c r="O71">
        <v>30</v>
      </c>
      <c r="P71">
        <v>3</v>
      </c>
    </row>
    <row r="72" spans="3:16" x14ac:dyDescent="0.35">
      <c r="C72" t="s">
        <v>11</v>
      </c>
      <c r="D72">
        <v>27</v>
      </c>
      <c r="E72">
        <v>6</v>
      </c>
      <c r="F72">
        <v>9</v>
      </c>
      <c r="H72">
        <v>0</v>
      </c>
      <c r="I72">
        <v>2</v>
      </c>
      <c r="J72">
        <v>13</v>
      </c>
      <c r="L72">
        <v>0</v>
      </c>
      <c r="M72">
        <v>7</v>
      </c>
      <c r="N72">
        <v>5</v>
      </c>
      <c r="O72">
        <v>27</v>
      </c>
      <c r="P72">
        <v>3</v>
      </c>
    </row>
    <row r="73" spans="3:16" x14ac:dyDescent="0.35">
      <c r="C73" t="s">
        <v>15</v>
      </c>
      <c r="D73">
        <v>26</v>
      </c>
      <c r="E73">
        <v>0</v>
      </c>
      <c r="F73">
        <v>10</v>
      </c>
      <c r="G73">
        <v>7</v>
      </c>
      <c r="H73">
        <v>6</v>
      </c>
      <c r="I73">
        <v>0</v>
      </c>
      <c r="J73">
        <v>10</v>
      </c>
      <c r="K73" t="s">
        <v>196</v>
      </c>
      <c r="L73">
        <v>0</v>
      </c>
      <c r="M73" t="s">
        <v>196</v>
      </c>
      <c r="N73">
        <v>0</v>
      </c>
      <c r="O73">
        <v>26</v>
      </c>
      <c r="P73">
        <v>3</v>
      </c>
    </row>
    <row r="74" spans="3:16" x14ac:dyDescent="0.35">
      <c r="C74" t="s">
        <v>21</v>
      </c>
      <c r="D74">
        <v>24</v>
      </c>
      <c r="F74">
        <v>0</v>
      </c>
      <c r="G74">
        <v>8</v>
      </c>
      <c r="H74">
        <v>5</v>
      </c>
      <c r="I74">
        <v>4</v>
      </c>
      <c r="J74">
        <v>11</v>
      </c>
      <c r="K74">
        <v>2</v>
      </c>
      <c r="L74">
        <v>8</v>
      </c>
      <c r="N74">
        <v>0</v>
      </c>
      <c r="O74">
        <v>24</v>
      </c>
      <c r="P74">
        <v>3</v>
      </c>
    </row>
    <row r="75" spans="3:16" x14ac:dyDescent="0.35">
      <c r="C75" t="s">
        <v>20</v>
      </c>
      <c r="D75">
        <v>23</v>
      </c>
      <c r="E75">
        <v>1</v>
      </c>
      <c r="F75">
        <v>14</v>
      </c>
      <c r="G75">
        <v>4</v>
      </c>
      <c r="H75">
        <v>9</v>
      </c>
      <c r="J75">
        <v>0</v>
      </c>
      <c r="L75">
        <v>0</v>
      </c>
      <c r="N75">
        <v>0</v>
      </c>
      <c r="O75">
        <v>23</v>
      </c>
      <c r="P75">
        <v>2</v>
      </c>
    </row>
    <row r="76" spans="3:16" x14ac:dyDescent="0.35">
      <c r="C76" t="s">
        <v>23</v>
      </c>
      <c r="D76">
        <v>20</v>
      </c>
      <c r="F76">
        <v>0</v>
      </c>
      <c r="H76">
        <v>0</v>
      </c>
      <c r="I76">
        <v>9</v>
      </c>
      <c r="J76">
        <v>6</v>
      </c>
      <c r="K76">
        <v>5</v>
      </c>
      <c r="L76">
        <v>5</v>
      </c>
      <c r="M76">
        <v>3</v>
      </c>
      <c r="N76">
        <v>9</v>
      </c>
      <c r="O76">
        <v>20</v>
      </c>
      <c r="P76">
        <v>3</v>
      </c>
    </row>
    <row r="77" spans="3:16" x14ac:dyDescent="0.35">
      <c r="C77" t="s">
        <v>14</v>
      </c>
      <c r="D77">
        <v>17</v>
      </c>
      <c r="F77">
        <v>0</v>
      </c>
      <c r="G77">
        <v>6</v>
      </c>
      <c r="H77">
        <v>7</v>
      </c>
      <c r="I77">
        <v>5</v>
      </c>
      <c r="J77">
        <v>10</v>
      </c>
      <c r="L77">
        <v>0</v>
      </c>
      <c r="N77">
        <v>0</v>
      </c>
      <c r="O77">
        <v>17</v>
      </c>
      <c r="P77">
        <v>2</v>
      </c>
    </row>
    <row r="78" spans="3:16" x14ac:dyDescent="0.35">
      <c r="C78" t="s">
        <v>143</v>
      </c>
      <c r="D78">
        <v>11</v>
      </c>
      <c r="E78">
        <v>8</v>
      </c>
      <c r="F78">
        <v>7</v>
      </c>
      <c r="H78">
        <v>0</v>
      </c>
      <c r="J78">
        <v>0</v>
      </c>
      <c r="K78">
        <v>6</v>
      </c>
      <c r="L78">
        <v>4</v>
      </c>
      <c r="N78">
        <v>0</v>
      </c>
      <c r="O78">
        <v>11</v>
      </c>
      <c r="P78">
        <v>2</v>
      </c>
    </row>
    <row r="79" spans="3:16" x14ac:dyDescent="0.35">
      <c r="C79" t="s">
        <v>184</v>
      </c>
      <c r="D79">
        <v>9</v>
      </c>
      <c r="F79">
        <v>0</v>
      </c>
      <c r="H79">
        <v>0</v>
      </c>
      <c r="J79">
        <v>0</v>
      </c>
      <c r="K79">
        <v>1</v>
      </c>
      <c r="L79">
        <v>9</v>
      </c>
      <c r="N79">
        <v>0</v>
      </c>
      <c r="O79">
        <v>9</v>
      </c>
      <c r="P79">
        <v>1</v>
      </c>
    </row>
    <row r="80" spans="3:16" x14ac:dyDescent="0.35">
      <c r="C80" t="s">
        <v>8</v>
      </c>
      <c r="D80">
        <v>8</v>
      </c>
      <c r="E80">
        <v>7</v>
      </c>
      <c r="F80">
        <v>8</v>
      </c>
      <c r="H80">
        <v>0</v>
      </c>
      <c r="J80">
        <v>0</v>
      </c>
      <c r="L80">
        <v>0</v>
      </c>
      <c r="N80">
        <v>0</v>
      </c>
      <c r="O80">
        <v>8</v>
      </c>
      <c r="P80">
        <v>1</v>
      </c>
    </row>
    <row r="81" spans="3:16" x14ac:dyDescent="0.35">
      <c r="C81" t="s">
        <v>144</v>
      </c>
      <c r="D81">
        <v>6</v>
      </c>
      <c r="F81">
        <v>0</v>
      </c>
      <c r="H81">
        <v>0</v>
      </c>
      <c r="J81">
        <v>0</v>
      </c>
      <c r="K81">
        <v>4</v>
      </c>
      <c r="L81">
        <v>6</v>
      </c>
      <c r="N81">
        <v>0</v>
      </c>
      <c r="O81">
        <v>6</v>
      </c>
      <c r="P81">
        <v>1</v>
      </c>
    </row>
    <row r="82" spans="3:16" x14ac:dyDescent="0.35">
      <c r="C82" t="s">
        <v>35</v>
      </c>
      <c r="D82">
        <v>6</v>
      </c>
      <c r="E82">
        <v>9</v>
      </c>
      <c r="F82">
        <v>6</v>
      </c>
      <c r="H82">
        <v>0</v>
      </c>
      <c r="J82">
        <v>0</v>
      </c>
      <c r="L82">
        <v>0</v>
      </c>
      <c r="N82">
        <v>0</v>
      </c>
      <c r="O82">
        <v>6</v>
      </c>
      <c r="P82">
        <v>1</v>
      </c>
    </row>
    <row r="83" spans="3:16" x14ac:dyDescent="0.35">
      <c r="C83" t="s">
        <v>12</v>
      </c>
      <c r="D83">
        <v>0</v>
      </c>
      <c r="F83">
        <v>0</v>
      </c>
      <c r="H83">
        <v>0</v>
      </c>
      <c r="J83">
        <v>0</v>
      </c>
      <c r="L83">
        <v>0</v>
      </c>
      <c r="N83">
        <v>0</v>
      </c>
      <c r="O83">
        <v>0</v>
      </c>
      <c r="P83">
        <v>0</v>
      </c>
    </row>
    <row r="84" spans="3:16" x14ac:dyDescent="0.35">
      <c r="C84" t="s">
        <v>16</v>
      </c>
      <c r="D84">
        <v>0</v>
      </c>
      <c r="F84">
        <v>0</v>
      </c>
      <c r="H84">
        <v>0</v>
      </c>
      <c r="J84">
        <v>0</v>
      </c>
      <c r="L84">
        <v>0</v>
      </c>
      <c r="N84">
        <v>0</v>
      </c>
      <c r="O84">
        <v>0</v>
      </c>
      <c r="P84">
        <v>0</v>
      </c>
    </row>
  </sheetData>
  <sortState ref="Z6:AF24">
    <sortCondition ref="Z6:Z24"/>
  </sortState>
  <mergeCells count="10">
    <mergeCell ref="E62:F62"/>
    <mergeCell ref="G62:H62"/>
    <mergeCell ref="I62:J62"/>
    <mergeCell ref="K62:L62"/>
    <mergeCell ref="M62:N62"/>
    <mergeCell ref="M4:N4"/>
    <mergeCell ref="E4:F4"/>
    <mergeCell ref="G4:H4"/>
    <mergeCell ref="I4:J4"/>
    <mergeCell ref="K4:L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AF84"/>
  <sheetViews>
    <sheetView workbookViewId="0">
      <pane ySplit="6" topLeftCell="A21" activePane="bottomLeft" state="frozen"/>
      <selection pane="bottomLeft" activeCell="L9" sqref="L9"/>
    </sheetView>
  </sheetViews>
  <sheetFormatPr defaultRowHeight="14.5" x14ac:dyDescent="0.35"/>
  <cols>
    <col min="3" max="3" width="13.36328125" customWidth="1"/>
    <col min="4" max="4" width="12.6328125" customWidth="1"/>
    <col min="5" max="5" width="5.54296875" customWidth="1"/>
    <col min="6" max="6" width="4.90625" customWidth="1"/>
    <col min="7" max="7" width="5.453125" customWidth="1"/>
    <col min="8" max="8" width="6" customWidth="1"/>
    <col min="9" max="9" width="5" customWidth="1"/>
    <col min="10" max="10" width="5.08984375" customWidth="1"/>
    <col min="11" max="11" width="6.36328125" customWidth="1"/>
    <col min="12" max="12" width="4.453125" customWidth="1"/>
    <col min="13" max="13" width="5.6328125" customWidth="1"/>
    <col min="14" max="14" width="5.54296875" customWidth="1"/>
    <col min="15" max="15" width="8.90625" customWidth="1"/>
    <col min="18" max="18" width="19.08984375" customWidth="1"/>
    <col min="24" max="24" width="10.54296875" bestFit="1" customWidth="1"/>
    <col min="26" max="26" width="18.6328125" customWidth="1"/>
  </cols>
  <sheetData>
    <row r="2" spans="2:32" x14ac:dyDescent="0.35">
      <c r="C2" s="1" t="s">
        <v>204</v>
      </c>
      <c r="D2" s="1"/>
      <c r="E2" s="2"/>
      <c r="F2" s="2"/>
      <c r="G2" s="2"/>
      <c r="H2" s="2"/>
      <c r="I2" s="2"/>
      <c r="J2" s="2"/>
      <c r="K2" s="2"/>
      <c r="L2" s="2"/>
      <c r="M2" s="15" t="s">
        <v>26</v>
      </c>
      <c r="N2" s="100" t="s">
        <v>218</v>
      </c>
      <c r="O2" s="2"/>
      <c r="R2" t="s">
        <v>190</v>
      </c>
    </row>
    <row r="3" spans="2:32" ht="15" thickBot="1" x14ac:dyDescent="0.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R3" s="83" t="s">
        <v>216</v>
      </c>
      <c r="Z3" s="83" t="s">
        <v>200</v>
      </c>
    </row>
    <row r="4" spans="2:32" ht="29" customHeight="1" x14ac:dyDescent="0.35">
      <c r="B4" s="59" t="s">
        <v>7</v>
      </c>
      <c r="C4" s="60" t="s">
        <v>33</v>
      </c>
      <c r="D4" s="87" t="s">
        <v>30</v>
      </c>
      <c r="E4" s="125" t="s">
        <v>0</v>
      </c>
      <c r="F4" s="126"/>
      <c r="G4" s="127" t="s">
        <v>1</v>
      </c>
      <c r="H4" s="126"/>
      <c r="I4" s="127" t="s">
        <v>2</v>
      </c>
      <c r="J4" s="126"/>
      <c r="K4" s="127" t="s">
        <v>4</v>
      </c>
      <c r="L4" s="128"/>
      <c r="M4" s="127" t="s">
        <v>206</v>
      </c>
      <c r="N4" s="128"/>
      <c r="O4" s="62" t="s">
        <v>5</v>
      </c>
      <c r="P4" s="59" t="s">
        <v>152</v>
      </c>
      <c r="R4" s="82" t="s">
        <v>203</v>
      </c>
      <c r="S4" s="83" t="s">
        <v>186</v>
      </c>
      <c r="T4" s="83">
        <f>+E31</f>
        <v>772</v>
      </c>
      <c r="U4" s="83">
        <f>+G31</f>
        <v>878</v>
      </c>
      <c r="V4" s="83">
        <f>+I31</f>
        <v>917</v>
      </c>
      <c r="W4" s="83">
        <f>+K31</f>
        <v>1109</v>
      </c>
      <c r="X4" s="83">
        <v>806</v>
      </c>
      <c r="Z4" s="82" t="s">
        <v>189</v>
      </c>
      <c r="AA4" s="83" t="str">
        <f>+S4</f>
        <v>Event &gt;&gt;</v>
      </c>
      <c r="AB4" s="83">
        <f>+T4</f>
        <v>772</v>
      </c>
      <c r="AC4" s="83">
        <f t="shared" ref="AC4:AF4" si="0">+U4</f>
        <v>878</v>
      </c>
      <c r="AD4" s="83">
        <f t="shared" si="0"/>
        <v>917</v>
      </c>
      <c r="AE4" s="83">
        <f t="shared" si="0"/>
        <v>1109</v>
      </c>
      <c r="AF4" s="83">
        <f t="shared" si="0"/>
        <v>806</v>
      </c>
    </row>
    <row r="5" spans="2:32" ht="15" thickBot="1" x14ac:dyDescent="0.4">
      <c r="B5" s="63" t="s">
        <v>6</v>
      </c>
      <c r="C5" s="64" t="s">
        <v>32</v>
      </c>
      <c r="D5" s="65" t="s">
        <v>62</v>
      </c>
      <c r="E5" s="66" t="s">
        <v>205</v>
      </c>
      <c r="F5" s="67"/>
      <c r="G5" s="129">
        <v>42309</v>
      </c>
      <c r="H5" s="130"/>
      <c r="I5" s="68" t="s">
        <v>214</v>
      </c>
      <c r="J5" s="67"/>
      <c r="K5" s="68" t="s">
        <v>215</v>
      </c>
      <c r="L5" s="67"/>
      <c r="M5" s="68" t="s">
        <v>219</v>
      </c>
      <c r="N5" s="69"/>
      <c r="O5" s="70" t="s">
        <v>217</v>
      </c>
      <c r="P5" s="74" t="str">
        <f>+O5</f>
        <v xml:space="preserve"> 2015/16</v>
      </c>
      <c r="T5" s="53" t="str">
        <f>+E5</f>
        <v xml:space="preserve">  27/09/15</v>
      </c>
      <c r="U5" s="53">
        <f>+G5</f>
        <v>42309</v>
      </c>
      <c r="V5" s="53" t="str">
        <f>+I5</f>
        <v xml:space="preserve">  5/12/15</v>
      </c>
      <c r="W5" s="53" t="str">
        <f>+K5</f>
        <v xml:space="preserve">  01/06/16</v>
      </c>
      <c r="X5" s="53">
        <v>42578</v>
      </c>
    </row>
    <row r="6" spans="2:32" x14ac:dyDescent="0.35">
      <c r="B6" s="17">
        <v>1</v>
      </c>
      <c r="C6" s="7" t="s">
        <v>19</v>
      </c>
      <c r="D6" s="71">
        <f t="shared" ref="D6:D16" si="1">O6-MIN(F6,H6,J6,L6,N6)</f>
        <v>40</v>
      </c>
      <c r="E6" s="88">
        <v>3</v>
      </c>
      <c r="F6" s="20">
        <f t="shared" ref="F6:F24" si="2">IF(ISBLANK(E6),0,F$28+1-E6)</f>
        <v>5</v>
      </c>
      <c r="G6" s="93">
        <v>1</v>
      </c>
      <c r="H6" s="20">
        <f t="shared" ref="H6:H24" si="3">IF(ISBLANK(G6),0,H$28+1-G6)</f>
        <v>12</v>
      </c>
      <c r="I6" s="93">
        <v>1</v>
      </c>
      <c r="J6" s="20">
        <f t="shared" ref="J6:J24" si="4">IF(ISBLANK(I6),0,J$28+1-I6)</f>
        <v>12</v>
      </c>
      <c r="K6" s="93"/>
      <c r="L6" s="21">
        <f t="shared" ref="L6:L24" si="5">IF(ISBLANK(K6),0,L$28+1-K6)</f>
        <v>0</v>
      </c>
      <c r="M6" s="93">
        <v>2</v>
      </c>
      <c r="N6" s="27">
        <f t="shared" ref="N6:N24" si="6">IF(ISBLANK(M6),0,N$28+1-M6)</f>
        <v>11</v>
      </c>
      <c r="O6" s="28">
        <f t="shared" ref="O6:O24" si="7">+F6+H6+J6+L6+N6</f>
        <v>40</v>
      </c>
      <c r="P6" s="75">
        <f t="shared" ref="P6:P24" si="8">+COUNT(E6,G6,I6,K6,M6)</f>
        <v>4</v>
      </c>
      <c r="R6" s="83" t="s">
        <v>187</v>
      </c>
      <c r="S6" s="83" t="s">
        <v>76</v>
      </c>
      <c r="T6" s="84" t="s">
        <v>77</v>
      </c>
      <c r="U6" s="84" t="s">
        <v>78</v>
      </c>
      <c r="V6" s="84" t="s">
        <v>79</v>
      </c>
      <c r="W6" s="84" t="s">
        <v>80</v>
      </c>
      <c r="X6" s="84" t="s">
        <v>81</v>
      </c>
      <c r="Z6" s="83" t="s">
        <v>187</v>
      </c>
      <c r="AA6" s="83" t="s">
        <v>76</v>
      </c>
      <c r="AB6" s="84" t="s">
        <v>77</v>
      </c>
      <c r="AC6" s="84" t="s">
        <v>78</v>
      </c>
      <c r="AD6" s="84" t="s">
        <v>79</v>
      </c>
      <c r="AE6" s="84" t="s">
        <v>80</v>
      </c>
      <c r="AF6" s="84" t="s">
        <v>81</v>
      </c>
    </row>
    <row r="7" spans="2:32" x14ac:dyDescent="0.35">
      <c r="B7" s="18">
        <f>+IF(O7&gt;0,B6+1,"-")</f>
        <v>2</v>
      </c>
      <c r="C7" s="8" t="s">
        <v>10</v>
      </c>
      <c r="D7" s="72">
        <f t="shared" si="1"/>
        <v>32</v>
      </c>
      <c r="E7" s="89">
        <v>1</v>
      </c>
      <c r="F7" s="21">
        <f t="shared" si="2"/>
        <v>7</v>
      </c>
      <c r="G7" s="94">
        <v>5</v>
      </c>
      <c r="H7" s="21">
        <f t="shared" si="3"/>
        <v>8</v>
      </c>
      <c r="I7" s="94"/>
      <c r="J7" s="21">
        <f t="shared" si="4"/>
        <v>0</v>
      </c>
      <c r="K7" s="94">
        <v>3</v>
      </c>
      <c r="L7" s="21">
        <f t="shared" si="5"/>
        <v>7</v>
      </c>
      <c r="M7" s="94">
        <v>3</v>
      </c>
      <c r="N7" s="31">
        <f t="shared" si="6"/>
        <v>10</v>
      </c>
      <c r="O7" s="32">
        <f t="shared" si="7"/>
        <v>32</v>
      </c>
      <c r="P7" s="76">
        <f t="shared" si="8"/>
        <v>4</v>
      </c>
      <c r="R7" t="str">
        <f t="shared" ref="R7:R25" si="9">RIGHT(C6,LEN(C6)-FIND(" ",C6)) &amp; "_" &amp; LEFT(C6,FIND(" ",C6)-1)</f>
        <v>Crane_David</v>
      </c>
      <c r="S7">
        <f t="shared" ref="S7:S25" si="10">+B6</f>
        <v>1</v>
      </c>
      <c r="T7">
        <f t="shared" ref="T7:T25" si="11">+E6</f>
        <v>3</v>
      </c>
      <c r="U7">
        <f t="shared" ref="U7:U25" si="12">+G6</f>
        <v>1</v>
      </c>
      <c r="V7">
        <f t="shared" ref="V7:V25" si="13">+I6</f>
        <v>1</v>
      </c>
      <c r="W7">
        <f t="shared" ref="W7:W25" si="14">+K6</f>
        <v>0</v>
      </c>
      <c r="X7">
        <f t="shared" ref="X7:X25" si="15">+M6</f>
        <v>2</v>
      </c>
      <c r="Z7" t="s">
        <v>102</v>
      </c>
      <c r="AA7" t="s">
        <v>220</v>
      </c>
      <c r="AB7">
        <v>0</v>
      </c>
      <c r="AC7">
        <v>0</v>
      </c>
      <c r="AD7">
        <v>0</v>
      </c>
      <c r="AE7">
        <v>0</v>
      </c>
      <c r="AF7">
        <v>0</v>
      </c>
    </row>
    <row r="8" spans="2:32" x14ac:dyDescent="0.35">
      <c r="B8" s="18">
        <f t="shared" ref="B8:B24" si="16">+IF(O8&gt;0,B7+1,"-")</f>
        <v>3</v>
      </c>
      <c r="C8" s="8" t="s">
        <v>13</v>
      </c>
      <c r="D8" s="72">
        <f t="shared" si="1"/>
        <v>31</v>
      </c>
      <c r="E8" s="89"/>
      <c r="F8" s="21">
        <f t="shared" si="2"/>
        <v>0</v>
      </c>
      <c r="G8" s="94">
        <v>4</v>
      </c>
      <c r="H8" s="21">
        <f t="shared" si="3"/>
        <v>9</v>
      </c>
      <c r="I8" s="94">
        <v>5</v>
      </c>
      <c r="J8" s="21">
        <f t="shared" si="4"/>
        <v>8</v>
      </c>
      <c r="K8" s="94">
        <v>2</v>
      </c>
      <c r="L8" s="21">
        <f t="shared" si="5"/>
        <v>8</v>
      </c>
      <c r="M8" s="94">
        <v>7</v>
      </c>
      <c r="N8" s="31">
        <f t="shared" si="6"/>
        <v>6</v>
      </c>
      <c r="O8" s="32">
        <f t="shared" si="7"/>
        <v>31</v>
      </c>
      <c r="P8" s="76">
        <f t="shared" si="8"/>
        <v>4</v>
      </c>
      <c r="R8" t="str">
        <f t="shared" si="9"/>
        <v>Maskell_Dan</v>
      </c>
      <c r="S8">
        <f t="shared" si="10"/>
        <v>2</v>
      </c>
      <c r="T8">
        <f t="shared" si="11"/>
        <v>1</v>
      </c>
      <c r="U8">
        <f t="shared" si="12"/>
        <v>5</v>
      </c>
      <c r="V8">
        <f t="shared" si="13"/>
        <v>0</v>
      </c>
      <c r="W8">
        <f t="shared" si="14"/>
        <v>3</v>
      </c>
      <c r="X8">
        <f t="shared" si="15"/>
        <v>3</v>
      </c>
      <c r="Z8" t="s">
        <v>146</v>
      </c>
      <c r="AA8" t="s">
        <v>220</v>
      </c>
      <c r="AB8">
        <v>0</v>
      </c>
      <c r="AC8">
        <v>0</v>
      </c>
      <c r="AD8">
        <v>0</v>
      </c>
      <c r="AE8">
        <v>0</v>
      </c>
      <c r="AF8">
        <v>0</v>
      </c>
    </row>
    <row r="9" spans="2:32" x14ac:dyDescent="0.35">
      <c r="B9" s="18">
        <f t="shared" si="16"/>
        <v>4</v>
      </c>
      <c r="C9" s="8" t="s">
        <v>23</v>
      </c>
      <c r="D9" s="72">
        <f t="shared" si="1"/>
        <v>24</v>
      </c>
      <c r="E9" s="89"/>
      <c r="F9" s="21">
        <f t="shared" si="2"/>
        <v>0</v>
      </c>
      <c r="G9" s="94">
        <v>6</v>
      </c>
      <c r="H9" s="21">
        <f t="shared" si="3"/>
        <v>7</v>
      </c>
      <c r="I9" s="94"/>
      <c r="J9" s="21">
        <f t="shared" si="4"/>
        <v>0</v>
      </c>
      <c r="K9" s="94">
        <v>1</v>
      </c>
      <c r="L9" s="21">
        <f t="shared" si="5"/>
        <v>9</v>
      </c>
      <c r="M9" s="94">
        <v>5</v>
      </c>
      <c r="N9" s="31">
        <f t="shared" si="6"/>
        <v>8</v>
      </c>
      <c r="O9" s="32">
        <f t="shared" si="7"/>
        <v>24</v>
      </c>
      <c r="P9" s="76">
        <f t="shared" si="8"/>
        <v>3</v>
      </c>
      <c r="R9" t="str">
        <f t="shared" si="9"/>
        <v>Hoben_David</v>
      </c>
      <c r="S9">
        <f t="shared" si="10"/>
        <v>3</v>
      </c>
      <c r="T9">
        <f t="shared" si="11"/>
        <v>0</v>
      </c>
      <c r="U9">
        <f t="shared" si="12"/>
        <v>4</v>
      </c>
      <c r="V9">
        <f t="shared" si="13"/>
        <v>5</v>
      </c>
      <c r="W9">
        <f t="shared" si="14"/>
        <v>2</v>
      </c>
      <c r="X9">
        <f t="shared" si="15"/>
        <v>7</v>
      </c>
      <c r="Z9" t="s">
        <v>104</v>
      </c>
      <c r="AA9">
        <v>1</v>
      </c>
      <c r="AB9">
        <v>3</v>
      </c>
      <c r="AC9">
        <v>1</v>
      </c>
      <c r="AD9">
        <v>1</v>
      </c>
      <c r="AE9">
        <v>0</v>
      </c>
      <c r="AF9">
        <v>2</v>
      </c>
    </row>
    <row r="10" spans="2:32" x14ac:dyDescent="0.35">
      <c r="B10" s="18">
        <f t="shared" si="16"/>
        <v>5</v>
      </c>
      <c r="C10" s="8" t="s">
        <v>11</v>
      </c>
      <c r="D10" s="72">
        <f t="shared" si="1"/>
        <v>19</v>
      </c>
      <c r="E10" s="89"/>
      <c r="F10" s="21">
        <f t="shared" si="2"/>
        <v>0</v>
      </c>
      <c r="G10" s="94"/>
      <c r="H10" s="21">
        <f t="shared" si="3"/>
        <v>0</v>
      </c>
      <c r="I10" s="94">
        <v>3</v>
      </c>
      <c r="J10" s="21">
        <f t="shared" si="4"/>
        <v>10</v>
      </c>
      <c r="K10" s="94"/>
      <c r="L10" s="21">
        <f t="shared" si="5"/>
        <v>0</v>
      </c>
      <c r="M10" s="94">
        <v>4</v>
      </c>
      <c r="N10" s="31">
        <f t="shared" si="6"/>
        <v>9</v>
      </c>
      <c r="O10" s="32">
        <f t="shared" si="7"/>
        <v>19</v>
      </c>
      <c r="P10" s="76">
        <f t="shared" si="8"/>
        <v>2</v>
      </c>
      <c r="R10" t="str">
        <f t="shared" si="9"/>
        <v>Lightman_Shaun</v>
      </c>
      <c r="S10">
        <f t="shared" si="10"/>
        <v>4</v>
      </c>
      <c r="T10">
        <f t="shared" si="11"/>
        <v>0</v>
      </c>
      <c r="U10">
        <f t="shared" si="12"/>
        <v>6</v>
      </c>
      <c r="V10">
        <f t="shared" si="13"/>
        <v>0</v>
      </c>
      <c r="W10">
        <f t="shared" si="14"/>
        <v>1</v>
      </c>
      <c r="X10">
        <f t="shared" si="15"/>
        <v>5</v>
      </c>
      <c r="Z10" t="s">
        <v>101</v>
      </c>
      <c r="AA10" t="s">
        <v>220</v>
      </c>
      <c r="AB10">
        <v>0</v>
      </c>
      <c r="AC10">
        <v>0</v>
      </c>
      <c r="AD10">
        <v>0</v>
      </c>
      <c r="AE10">
        <v>0</v>
      </c>
      <c r="AF10">
        <v>0</v>
      </c>
    </row>
    <row r="11" spans="2:32" x14ac:dyDescent="0.35">
      <c r="B11" s="18">
        <f t="shared" si="16"/>
        <v>6</v>
      </c>
      <c r="C11" s="8" t="s">
        <v>8</v>
      </c>
      <c r="D11" s="72">
        <f t="shared" si="1"/>
        <v>17</v>
      </c>
      <c r="E11" s="89"/>
      <c r="F11" s="21">
        <f t="shared" si="2"/>
        <v>0</v>
      </c>
      <c r="G11" s="94">
        <v>3</v>
      </c>
      <c r="H11" s="21">
        <f t="shared" si="3"/>
        <v>10</v>
      </c>
      <c r="I11" s="94">
        <v>6</v>
      </c>
      <c r="J11" s="21">
        <f t="shared" si="4"/>
        <v>7</v>
      </c>
      <c r="K11" s="94"/>
      <c r="L11" s="21">
        <f t="shared" si="5"/>
        <v>0</v>
      </c>
      <c r="M11" s="94"/>
      <c r="N11" s="31">
        <f t="shared" si="6"/>
        <v>0</v>
      </c>
      <c r="O11" s="32">
        <f t="shared" si="7"/>
        <v>17</v>
      </c>
      <c r="P11" s="76">
        <f t="shared" si="8"/>
        <v>2</v>
      </c>
      <c r="R11" t="str">
        <f t="shared" si="9"/>
        <v>Martin_Malcolm</v>
      </c>
      <c r="S11">
        <f t="shared" si="10"/>
        <v>5</v>
      </c>
      <c r="T11">
        <f t="shared" si="11"/>
        <v>0</v>
      </c>
      <c r="U11">
        <f t="shared" si="12"/>
        <v>0</v>
      </c>
      <c r="V11">
        <f t="shared" si="13"/>
        <v>3</v>
      </c>
      <c r="W11">
        <f t="shared" si="14"/>
        <v>0</v>
      </c>
      <c r="X11">
        <f t="shared" si="15"/>
        <v>4</v>
      </c>
      <c r="Z11" t="s">
        <v>111</v>
      </c>
      <c r="AA11">
        <v>10</v>
      </c>
      <c r="AB11">
        <v>0</v>
      </c>
      <c r="AC11">
        <v>0</v>
      </c>
      <c r="AD11">
        <v>0</v>
      </c>
      <c r="AE11">
        <v>0</v>
      </c>
      <c r="AF11">
        <v>1</v>
      </c>
    </row>
    <row r="12" spans="2:32" x14ac:dyDescent="0.35">
      <c r="B12" s="18">
        <f t="shared" si="16"/>
        <v>7</v>
      </c>
      <c r="C12" s="8" t="s">
        <v>14</v>
      </c>
      <c r="D12" s="72">
        <f t="shared" si="1"/>
        <v>16</v>
      </c>
      <c r="E12" s="89">
        <v>4</v>
      </c>
      <c r="F12" s="21">
        <f t="shared" si="2"/>
        <v>4</v>
      </c>
      <c r="G12" s="94"/>
      <c r="H12" s="21">
        <f t="shared" si="3"/>
        <v>0</v>
      </c>
      <c r="I12" s="94">
        <v>7</v>
      </c>
      <c r="J12" s="21">
        <f t="shared" si="4"/>
        <v>6</v>
      </c>
      <c r="K12" s="94">
        <v>4</v>
      </c>
      <c r="L12" s="21">
        <f t="shared" si="5"/>
        <v>6</v>
      </c>
      <c r="M12" s="94"/>
      <c r="N12" s="31">
        <f t="shared" si="6"/>
        <v>0</v>
      </c>
      <c r="O12" s="32">
        <f t="shared" si="7"/>
        <v>16</v>
      </c>
      <c r="P12" s="76">
        <f t="shared" si="8"/>
        <v>3</v>
      </c>
      <c r="R12" t="str">
        <f t="shared" si="9"/>
        <v>Delaney_Dave</v>
      </c>
      <c r="S12">
        <f t="shared" si="10"/>
        <v>6</v>
      </c>
      <c r="T12">
        <f t="shared" si="11"/>
        <v>0</v>
      </c>
      <c r="U12">
        <f t="shared" si="12"/>
        <v>3</v>
      </c>
      <c r="V12">
        <f t="shared" si="13"/>
        <v>6</v>
      </c>
      <c r="W12">
        <f t="shared" si="14"/>
        <v>0</v>
      </c>
      <c r="X12">
        <f t="shared" si="15"/>
        <v>0</v>
      </c>
      <c r="Z12" t="s">
        <v>99</v>
      </c>
      <c r="AA12" t="s">
        <v>220</v>
      </c>
      <c r="AB12">
        <v>0</v>
      </c>
      <c r="AC12">
        <v>0</v>
      </c>
      <c r="AD12">
        <v>0</v>
      </c>
      <c r="AE12">
        <v>0</v>
      </c>
      <c r="AF12">
        <v>0</v>
      </c>
    </row>
    <row r="13" spans="2:32" x14ac:dyDescent="0.35">
      <c r="B13" s="18">
        <f t="shared" si="16"/>
        <v>8</v>
      </c>
      <c r="C13" s="8" t="s">
        <v>15</v>
      </c>
      <c r="D13" s="72">
        <f t="shared" si="1"/>
        <v>12</v>
      </c>
      <c r="E13" s="89">
        <v>2</v>
      </c>
      <c r="F13" s="21">
        <f t="shared" si="2"/>
        <v>6</v>
      </c>
      <c r="G13" s="94">
        <v>7</v>
      </c>
      <c r="H13" s="21">
        <f t="shared" si="3"/>
        <v>6</v>
      </c>
      <c r="I13" s="94"/>
      <c r="J13" s="21">
        <f t="shared" si="4"/>
        <v>0</v>
      </c>
      <c r="K13" s="94"/>
      <c r="L13" s="21">
        <f t="shared" si="5"/>
        <v>0</v>
      </c>
      <c r="M13" s="94"/>
      <c r="N13" s="31">
        <f t="shared" si="6"/>
        <v>0</v>
      </c>
      <c r="O13" s="32">
        <f t="shared" si="7"/>
        <v>12</v>
      </c>
      <c r="P13" s="76">
        <f t="shared" si="8"/>
        <v>2</v>
      </c>
      <c r="R13" t="str">
        <f t="shared" si="9"/>
        <v>Harran_Mick</v>
      </c>
      <c r="S13">
        <f t="shared" si="10"/>
        <v>7</v>
      </c>
      <c r="T13">
        <f t="shared" si="11"/>
        <v>4</v>
      </c>
      <c r="U13">
        <f t="shared" si="12"/>
        <v>0</v>
      </c>
      <c r="V13">
        <f t="shared" si="13"/>
        <v>7</v>
      </c>
      <c r="W13">
        <f t="shared" si="14"/>
        <v>4</v>
      </c>
      <c r="X13">
        <f t="shared" si="15"/>
        <v>0</v>
      </c>
      <c r="Z13" t="s">
        <v>94</v>
      </c>
      <c r="AA13">
        <v>6</v>
      </c>
      <c r="AB13">
        <v>0</v>
      </c>
      <c r="AC13">
        <v>3</v>
      </c>
      <c r="AD13">
        <v>6</v>
      </c>
      <c r="AE13">
        <v>0</v>
      </c>
      <c r="AF13">
        <v>0</v>
      </c>
    </row>
    <row r="14" spans="2:32" x14ac:dyDescent="0.35">
      <c r="B14" s="18">
        <f t="shared" si="16"/>
        <v>9</v>
      </c>
      <c r="C14" s="8" t="s">
        <v>21</v>
      </c>
      <c r="D14" s="72">
        <f t="shared" si="1"/>
        <v>12</v>
      </c>
      <c r="E14" s="89"/>
      <c r="F14" s="21">
        <f t="shared" si="2"/>
        <v>0</v>
      </c>
      <c r="G14" s="94"/>
      <c r="H14" s="21">
        <f t="shared" si="3"/>
        <v>0</v>
      </c>
      <c r="I14" s="94"/>
      <c r="J14" s="21">
        <f t="shared" si="4"/>
        <v>0</v>
      </c>
      <c r="K14" s="94">
        <v>5</v>
      </c>
      <c r="L14" s="21">
        <f t="shared" si="5"/>
        <v>5</v>
      </c>
      <c r="M14" s="94">
        <v>6</v>
      </c>
      <c r="N14" s="31">
        <f t="shared" si="6"/>
        <v>7</v>
      </c>
      <c r="O14" s="32">
        <f t="shared" si="7"/>
        <v>12</v>
      </c>
      <c r="P14" s="76">
        <f t="shared" si="8"/>
        <v>2</v>
      </c>
      <c r="R14" t="str">
        <f t="shared" si="9"/>
        <v>Easton_Mark</v>
      </c>
      <c r="S14">
        <f t="shared" si="10"/>
        <v>8</v>
      </c>
      <c r="T14">
        <f t="shared" si="11"/>
        <v>2</v>
      </c>
      <c r="U14">
        <f t="shared" si="12"/>
        <v>7</v>
      </c>
      <c r="V14">
        <f t="shared" si="13"/>
        <v>0</v>
      </c>
      <c r="W14">
        <f t="shared" si="14"/>
        <v>0</v>
      </c>
      <c r="X14">
        <f t="shared" si="15"/>
        <v>0</v>
      </c>
      <c r="Z14" t="s">
        <v>96</v>
      </c>
      <c r="AA14">
        <v>8</v>
      </c>
      <c r="AB14">
        <v>2</v>
      </c>
      <c r="AC14">
        <v>7</v>
      </c>
      <c r="AD14">
        <v>0</v>
      </c>
      <c r="AE14">
        <v>0</v>
      </c>
      <c r="AF14">
        <v>0</v>
      </c>
    </row>
    <row r="15" spans="2:32" x14ac:dyDescent="0.35">
      <c r="B15" s="18">
        <f t="shared" si="16"/>
        <v>10</v>
      </c>
      <c r="C15" s="101" t="s">
        <v>56</v>
      </c>
      <c r="D15" s="72">
        <f t="shared" si="1"/>
        <v>12</v>
      </c>
      <c r="E15" s="89"/>
      <c r="F15" s="21">
        <f t="shared" si="2"/>
        <v>0</v>
      </c>
      <c r="G15" s="94"/>
      <c r="H15" s="21">
        <f t="shared" si="3"/>
        <v>0</v>
      </c>
      <c r="I15" s="94"/>
      <c r="J15" s="21">
        <f t="shared" si="4"/>
        <v>0</v>
      </c>
      <c r="K15" s="94"/>
      <c r="L15" s="21">
        <f t="shared" si="5"/>
        <v>0</v>
      </c>
      <c r="M15" s="94">
        <v>1</v>
      </c>
      <c r="N15" s="31">
        <f t="shared" si="6"/>
        <v>12</v>
      </c>
      <c r="O15" s="32">
        <f t="shared" si="7"/>
        <v>12</v>
      </c>
      <c r="P15" s="76">
        <f t="shared" si="8"/>
        <v>1</v>
      </c>
      <c r="R15" t="str">
        <f t="shared" si="9"/>
        <v>Flint_Chris</v>
      </c>
      <c r="S15">
        <f t="shared" si="10"/>
        <v>9</v>
      </c>
      <c r="T15">
        <f t="shared" si="11"/>
        <v>0</v>
      </c>
      <c r="U15">
        <f t="shared" si="12"/>
        <v>0</v>
      </c>
      <c r="V15">
        <f t="shared" si="13"/>
        <v>0</v>
      </c>
      <c r="W15">
        <f t="shared" si="14"/>
        <v>5</v>
      </c>
      <c r="X15">
        <f t="shared" si="15"/>
        <v>6</v>
      </c>
      <c r="Z15" t="s">
        <v>106</v>
      </c>
      <c r="AA15">
        <v>9</v>
      </c>
      <c r="AB15">
        <v>0</v>
      </c>
      <c r="AC15">
        <v>0</v>
      </c>
      <c r="AD15">
        <v>0</v>
      </c>
      <c r="AE15">
        <v>5</v>
      </c>
      <c r="AF15">
        <v>6</v>
      </c>
    </row>
    <row r="16" spans="2:32" x14ac:dyDescent="0.35">
      <c r="B16" s="18">
        <f t="shared" si="16"/>
        <v>11</v>
      </c>
      <c r="C16" s="8" t="s">
        <v>20</v>
      </c>
      <c r="D16" s="72">
        <f t="shared" si="1"/>
        <v>11</v>
      </c>
      <c r="E16" s="89"/>
      <c r="F16" s="21">
        <f t="shared" si="2"/>
        <v>0</v>
      </c>
      <c r="G16" s="94">
        <v>2</v>
      </c>
      <c r="H16" s="21">
        <f t="shared" si="3"/>
        <v>11</v>
      </c>
      <c r="I16" s="94"/>
      <c r="J16" s="21">
        <f t="shared" si="4"/>
        <v>0</v>
      </c>
      <c r="K16" s="94"/>
      <c r="L16" s="21">
        <f t="shared" si="5"/>
        <v>0</v>
      </c>
      <c r="M16" s="94"/>
      <c r="N16" s="31">
        <f t="shared" si="6"/>
        <v>0</v>
      </c>
      <c r="O16" s="32">
        <f t="shared" si="7"/>
        <v>11</v>
      </c>
      <c r="P16" s="76">
        <f t="shared" si="8"/>
        <v>1</v>
      </c>
      <c r="R16" t="str">
        <f t="shared" si="9"/>
        <v>Crane_Steve</v>
      </c>
      <c r="S16">
        <f t="shared" si="10"/>
        <v>10</v>
      </c>
      <c r="T16">
        <f t="shared" si="11"/>
        <v>0</v>
      </c>
      <c r="U16">
        <f t="shared" si="12"/>
        <v>0</v>
      </c>
      <c r="V16">
        <f t="shared" si="13"/>
        <v>0</v>
      </c>
      <c r="W16">
        <f t="shared" si="14"/>
        <v>0</v>
      </c>
      <c r="X16">
        <f t="shared" si="15"/>
        <v>1</v>
      </c>
      <c r="Z16" t="s">
        <v>185</v>
      </c>
      <c r="AA16">
        <v>13</v>
      </c>
      <c r="AB16">
        <v>0</v>
      </c>
      <c r="AC16">
        <v>0</v>
      </c>
      <c r="AD16">
        <v>4</v>
      </c>
      <c r="AE16">
        <v>0</v>
      </c>
      <c r="AF16">
        <v>0</v>
      </c>
    </row>
    <row r="17" spans="2:32" x14ac:dyDescent="0.35">
      <c r="B17" s="18">
        <f t="shared" si="16"/>
        <v>12</v>
      </c>
      <c r="C17" s="8" t="s">
        <v>17</v>
      </c>
      <c r="D17" s="73">
        <f>O17-MIN(F17,H17,J17,L17,N17)</f>
        <v>11</v>
      </c>
      <c r="E17" s="89"/>
      <c r="F17" s="21">
        <f t="shared" si="2"/>
        <v>0</v>
      </c>
      <c r="G17" s="94"/>
      <c r="H17" s="21">
        <f t="shared" si="3"/>
        <v>0</v>
      </c>
      <c r="I17" s="94">
        <v>2</v>
      </c>
      <c r="J17" s="21">
        <f t="shared" si="4"/>
        <v>11</v>
      </c>
      <c r="K17" s="94"/>
      <c r="L17" s="21">
        <f t="shared" si="5"/>
        <v>0</v>
      </c>
      <c r="M17" s="94"/>
      <c r="N17" s="31">
        <f t="shared" si="6"/>
        <v>0</v>
      </c>
      <c r="O17" s="32">
        <f t="shared" si="7"/>
        <v>11</v>
      </c>
      <c r="P17" s="76">
        <f t="shared" si="8"/>
        <v>1</v>
      </c>
      <c r="R17" t="str">
        <f t="shared" si="9"/>
        <v>King_Paul</v>
      </c>
      <c r="S17">
        <f t="shared" si="10"/>
        <v>11</v>
      </c>
      <c r="T17">
        <f t="shared" si="11"/>
        <v>0</v>
      </c>
      <c r="U17">
        <f t="shared" si="12"/>
        <v>2</v>
      </c>
      <c r="V17">
        <f t="shared" si="13"/>
        <v>0</v>
      </c>
      <c r="W17">
        <f t="shared" si="14"/>
        <v>0</v>
      </c>
      <c r="X17">
        <f t="shared" si="15"/>
        <v>0</v>
      </c>
      <c r="Z17" t="s">
        <v>105</v>
      </c>
      <c r="AA17">
        <v>7</v>
      </c>
      <c r="AB17">
        <v>4</v>
      </c>
      <c r="AC17">
        <v>0</v>
      </c>
      <c r="AD17">
        <v>7</v>
      </c>
      <c r="AE17">
        <v>4</v>
      </c>
      <c r="AF17">
        <v>0</v>
      </c>
    </row>
    <row r="18" spans="2:32" x14ac:dyDescent="0.35">
      <c r="B18" s="18">
        <f t="shared" si="16"/>
        <v>13</v>
      </c>
      <c r="C18" s="8" t="s">
        <v>184</v>
      </c>
      <c r="D18" s="73">
        <f t="shared" ref="D18:D24" si="17">O18-MIN(F18,H18,J18,L18,N18)</f>
        <v>9</v>
      </c>
      <c r="E18" s="89"/>
      <c r="F18" s="21">
        <f t="shared" si="2"/>
        <v>0</v>
      </c>
      <c r="G18" s="94"/>
      <c r="H18" s="21">
        <f t="shared" si="3"/>
        <v>0</v>
      </c>
      <c r="I18" s="94">
        <v>4</v>
      </c>
      <c r="J18" s="21">
        <f t="shared" si="4"/>
        <v>9</v>
      </c>
      <c r="K18" s="94"/>
      <c r="L18" s="21">
        <f t="shared" si="5"/>
        <v>0</v>
      </c>
      <c r="M18" s="94"/>
      <c r="N18" s="31">
        <f t="shared" si="6"/>
        <v>0</v>
      </c>
      <c r="O18" s="32">
        <f t="shared" si="7"/>
        <v>9</v>
      </c>
      <c r="P18" s="76">
        <f t="shared" si="8"/>
        <v>1</v>
      </c>
      <c r="R18" t="str">
        <f t="shared" si="9"/>
        <v>Martin_Angela</v>
      </c>
      <c r="S18">
        <f t="shared" si="10"/>
        <v>12</v>
      </c>
      <c r="T18">
        <f t="shared" si="11"/>
        <v>0</v>
      </c>
      <c r="U18">
        <f t="shared" si="12"/>
        <v>0</v>
      </c>
      <c r="V18">
        <f t="shared" si="13"/>
        <v>2</v>
      </c>
      <c r="W18">
        <f t="shared" si="14"/>
        <v>0</v>
      </c>
      <c r="X18">
        <f t="shared" si="15"/>
        <v>0</v>
      </c>
      <c r="Z18" t="s">
        <v>100</v>
      </c>
      <c r="AA18">
        <v>3</v>
      </c>
      <c r="AB18">
        <v>0</v>
      </c>
      <c r="AC18">
        <v>4</v>
      </c>
      <c r="AD18">
        <v>5</v>
      </c>
      <c r="AE18">
        <v>2</v>
      </c>
      <c r="AF18">
        <v>7</v>
      </c>
    </row>
    <row r="19" spans="2:32" x14ac:dyDescent="0.35">
      <c r="B19" s="18" t="str">
        <f t="shared" si="16"/>
        <v>-</v>
      </c>
      <c r="C19" s="8" t="s">
        <v>18</v>
      </c>
      <c r="D19" s="72">
        <f t="shared" si="17"/>
        <v>0</v>
      </c>
      <c r="E19" s="89"/>
      <c r="F19" s="21">
        <f t="shared" si="2"/>
        <v>0</v>
      </c>
      <c r="G19" s="94"/>
      <c r="H19" s="21">
        <f t="shared" si="3"/>
        <v>0</v>
      </c>
      <c r="I19" s="94"/>
      <c r="J19" s="21">
        <f t="shared" si="4"/>
        <v>0</v>
      </c>
      <c r="K19" s="94"/>
      <c r="L19" s="21">
        <f t="shared" si="5"/>
        <v>0</v>
      </c>
      <c r="M19" s="94"/>
      <c r="N19" s="31">
        <f t="shared" si="6"/>
        <v>0</v>
      </c>
      <c r="O19" s="32">
        <f t="shared" si="7"/>
        <v>0</v>
      </c>
      <c r="P19" s="76">
        <f t="shared" si="8"/>
        <v>0</v>
      </c>
      <c r="R19" t="str">
        <f t="shared" si="9"/>
        <v>Gaston_Paul</v>
      </c>
      <c r="S19">
        <f t="shared" si="10"/>
        <v>13</v>
      </c>
      <c r="T19">
        <f t="shared" si="11"/>
        <v>0</v>
      </c>
      <c r="U19">
        <f t="shared" si="12"/>
        <v>0</v>
      </c>
      <c r="V19">
        <f t="shared" si="13"/>
        <v>4</v>
      </c>
      <c r="W19">
        <f t="shared" si="14"/>
        <v>0</v>
      </c>
      <c r="X19">
        <f t="shared" si="15"/>
        <v>0</v>
      </c>
      <c r="Z19" t="s">
        <v>103</v>
      </c>
      <c r="AA19">
        <v>11</v>
      </c>
      <c r="AB19">
        <v>0</v>
      </c>
      <c r="AC19">
        <v>2</v>
      </c>
      <c r="AD19">
        <v>0</v>
      </c>
      <c r="AE19">
        <v>0</v>
      </c>
      <c r="AF19">
        <v>0</v>
      </c>
    </row>
    <row r="20" spans="2:32" x14ac:dyDescent="0.35">
      <c r="B20" s="18" t="str">
        <f t="shared" si="16"/>
        <v>-</v>
      </c>
      <c r="C20" s="8" t="s">
        <v>22</v>
      </c>
      <c r="D20" s="72">
        <f t="shared" si="17"/>
        <v>0</v>
      </c>
      <c r="E20" s="90"/>
      <c r="F20" s="21">
        <f t="shared" si="2"/>
        <v>0</v>
      </c>
      <c r="G20" s="95"/>
      <c r="H20" s="21">
        <f t="shared" si="3"/>
        <v>0</v>
      </c>
      <c r="I20" s="96"/>
      <c r="J20" s="21">
        <f t="shared" si="4"/>
        <v>0</v>
      </c>
      <c r="K20" s="95"/>
      <c r="L20" s="21">
        <f t="shared" si="5"/>
        <v>0</v>
      </c>
      <c r="M20" s="94"/>
      <c r="N20" s="31">
        <f t="shared" si="6"/>
        <v>0</v>
      </c>
      <c r="O20" s="36">
        <f t="shared" si="7"/>
        <v>0</v>
      </c>
      <c r="P20" s="76">
        <f t="shared" si="8"/>
        <v>0</v>
      </c>
      <c r="R20" t="str">
        <f t="shared" si="9"/>
        <v>Simmons_Nolan</v>
      </c>
      <c r="S20" t="str">
        <f t="shared" si="10"/>
        <v>-</v>
      </c>
      <c r="T20">
        <f t="shared" si="11"/>
        <v>0</v>
      </c>
      <c r="U20">
        <f t="shared" si="12"/>
        <v>0</v>
      </c>
      <c r="V20">
        <f t="shared" si="13"/>
        <v>0</v>
      </c>
      <c r="W20">
        <f t="shared" si="14"/>
        <v>0</v>
      </c>
      <c r="X20">
        <f t="shared" si="15"/>
        <v>0</v>
      </c>
      <c r="Z20" t="s">
        <v>95</v>
      </c>
      <c r="AA20">
        <v>4</v>
      </c>
      <c r="AB20">
        <v>0</v>
      </c>
      <c r="AC20">
        <v>6</v>
      </c>
      <c r="AD20">
        <v>0</v>
      </c>
      <c r="AE20">
        <v>1</v>
      </c>
      <c r="AF20">
        <v>5</v>
      </c>
    </row>
    <row r="21" spans="2:32" x14ac:dyDescent="0.35">
      <c r="B21" s="18" t="str">
        <f t="shared" si="16"/>
        <v>-</v>
      </c>
      <c r="C21" s="8" t="s">
        <v>143</v>
      </c>
      <c r="D21" s="72">
        <f t="shared" si="17"/>
        <v>0</v>
      </c>
      <c r="E21" s="90"/>
      <c r="F21" s="21">
        <f t="shared" si="2"/>
        <v>0</v>
      </c>
      <c r="G21" s="95"/>
      <c r="H21" s="21">
        <f t="shared" si="3"/>
        <v>0</v>
      </c>
      <c r="I21" s="96"/>
      <c r="J21" s="21">
        <f t="shared" si="4"/>
        <v>0</v>
      </c>
      <c r="K21" s="95"/>
      <c r="L21" s="21">
        <f t="shared" si="5"/>
        <v>0</v>
      </c>
      <c r="M21" s="94"/>
      <c r="N21" s="31">
        <f t="shared" si="6"/>
        <v>0</v>
      </c>
      <c r="O21" s="36">
        <f t="shared" si="7"/>
        <v>0</v>
      </c>
      <c r="P21" s="76">
        <f t="shared" si="8"/>
        <v>0</v>
      </c>
      <c r="R21" t="str">
        <f t="shared" si="9"/>
        <v>Crane_Peter</v>
      </c>
      <c r="S21" t="str">
        <f t="shared" si="10"/>
        <v>-</v>
      </c>
      <c r="T21">
        <f t="shared" si="11"/>
        <v>0</v>
      </c>
      <c r="U21">
        <f t="shared" si="12"/>
        <v>0</v>
      </c>
      <c r="V21">
        <f t="shared" si="13"/>
        <v>0</v>
      </c>
      <c r="W21">
        <f t="shared" si="14"/>
        <v>0</v>
      </c>
      <c r="X21">
        <f t="shared" si="15"/>
        <v>0</v>
      </c>
      <c r="Z21" t="s">
        <v>113</v>
      </c>
      <c r="AA21">
        <v>12</v>
      </c>
      <c r="AB21">
        <v>0</v>
      </c>
      <c r="AC21">
        <v>0</v>
      </c>
      <c r="AD21">
        <v>2</v>
      </c>
      <c r="AE21">
        <v>0</v>
      </c>
      <c r="AF21">
        <v>0</v>
      </c>
    </row>
    <row r="22" spans="2:32" x14ac:dyDescent="0.35">
      <c r="B22" s="18" t="str">
        <f t="shared" si="16"/>
        <v>-</v>
      </c>
      <c r="C22" s="8" t="s">
        <v>35</v>
      </c>
      <c r="D22" s="72">
        <f t="shared" si="17"/>
        <v>0</v>
      </c>
      <c r="E22" s="89"/>
      <c r="F22" s="21">
        <f t="shared" si="2"/>
        <v>0</v>
      </c>
      <c r="G22" s="94"/>
      <c r="H22" s="21">
        <f t="shared" si="3"/>
        <v>0</v>
      </c>
      <c r="I22" s="94"/>
      <c r="J22" s="21">
        <f t="shared" si="4"/>
        <v>0</v>
      </c>
      <c r="K22" s="96"/>
      <c r="L22" s="21">
        <f t="shared" si="5"/>
        <v>0</v>
      </c>
      <c r="M22" s="94"/>
      <c r="N22" s="31">
        <f t="shared" si="6"/>
        <v>0</v>
      </c>
      <c r="O22" s="36">
        <f t="shared" si="7"/>
        <v>0</v>
      </c>
      <c r="P22" s="76">
        <f t="shared" si="8"/>
        <v>0</v>
      </c>
      <c r="R22" t="str">
        <f t="shared" si="9"/>
        <v>Campbell_Sandra</v>
      </c>
      <c r="S22" t="str">
        <f t="shared" si="10"/>
        <v>-</v>
      </c>
      <c r="T22">
        <f t="shared" si="11"/>
        <v>0</v>
      </c>
      <c r="U22">
        <f t="shared" si="12"/>
        <v>0</v>
      </c>
      <c r="V22">
        <f t="shared" si="13"/>
        <v>0</v>
      </c>
      <c r="W22">
        <f t="shared" si="14"/>
        <v>0</v>
      </c>
      <c r="X22">
        <f t="shared" si="15"/>
        <v>0</v>
      </c>
      <c r="Z22" t="s">
        <v>112</v>
      </c>
      <c r="AA22">
        <v>5</v>
      </c>
      <c r="AB22">
        <v>0</v>
      </c>
      <c r="AC22">
        <v>0</v>
      </c>
      <c r="AD22">
        <v>3</v>
      </c>
      <c r="AE22">
        <v>0</v>
      </c>
      <c r="AF22">
        <v>4</v>
      </c>
    </row>
    <row r="23" spans="2:32" x14ac:dyDescent="0.35">
      <c r="B23" s="18" t="str">
        <f t="shared" si="16"/>
        <v>-</v>
      </c>
      <c r="C23" s="8" t="s">
        <v>12</v>
      </c>
      <c r="D23" s="72">
        <f t="shared" si="17"/>
        <v>0</v>
      </c>
      <c r="E23" s="91"/>
      <c r="F23" s="21">
        <f t="shared" si="2"/>
        <v>0</v>
      </c>
      <c r="G23" s="96"/>
      <c r="H23" s="21">
        <f t="shared" si="3"/>
        <v>0</v>
      </c>
      <c r="I23" s="96"/>
      <c r="J23" s="21">
        <f t="shared" si="4"/>
        <v>0</v>
      </c>
      <c r="K23" s="96"/>
      <c r="L23" s="21">
        <f t="shared" si="5"/>
        <v>0</v>
      </c>
      <c r="M23" s="94"/>
      <c r="N23" s="31">
        <f t="shared" si="6"/>
        <v>0</v>
      </c>
      <c r="O23" s="36">
        <f t="shared" si="7"/>
        <v>0</v>
      </c>
      <c r="P23" s="76">
        <f t="shared" si="8"/>
        <v>0</v>
      </c>
      <c r="R23" t="str">
        <f t="shared" si="9"/>
        <v>Sliwerski_Trevor</v>
      </c>
      <c r="S23" t="str">
        <f t="shared" si="10"/>
        <v>-</v>
      </c>
      <c r="T23">
        <f t="shared" si="11"/>
        <v>0</v>
      </c>
      <c r="U23">
        <f t="shared" si="12"/>
        <v>0</v>
      </c>
      <c r="V23">
        <f t="shared" si="13"/>
        <v>0</v>
      </c>
      <c r="W23">
        <f t="shared" si="14"/>
        <v>0</v>
      </c>
      <c r="X23">
        <f t="shared" si="15"/>
        <v>0</v>
      </c>
      <c r="Z23" t="s">
        <v>114</v>
      </c>
      <c r="AA23">
        <v>2</v>
      </c>
      <c r="AB23">
        <v>1</v>
      </c>
      <c r="AC23">
        <v>5</v>
      </c>
      <c r="AD23">
        <v>0</v>
      </c>
      <c r="AE23">
        <v>3</v>
      </c>
      <c r="AF23">
        <v>3</v>
      </c>
    </row>
    <row r="24" spans="2:32" ht="15" thickBot="1" x14ac:dyDescent="0.4">
      <c r="B24" s="18" t="str">
        <f t="shared" si="16"/>
        <v>-</v>
      </c>
      <c r="C24" s="9" t="s">
        <v>16</v>
      </c>
      <c r="D24" s="102">
        <f t="shared" si="17"/>
        <v>0</v>
      </c>
      <c r="E24" s="92"/>
      <c r="F24" s="6">
        <f t="shared" si="2"/>
        <v>0</v>
      </c>
      <c r="G24" s="97"/>
      <c r="H24" s="6">
        <f t="shared" si="3"/>
        <v>0</v>
      </c>
      <c r="I24" s="97"/>
      <c r="J24" s="6">
        <f t="shared" si="4"/>
        <v>0</v>
      </c>
      <c r="K24" s="97"/>
      <c r="L24" s="21">
        <f t="shared" si="5"/>
        <v>0</v>
      </c>
      <c r="M24" s="94"/>
      <c r="N24" s="31">
        <f t="shared" si="6"/>
        <v>0</v>
      </c>
      <c r="O24" s="41">
        <f t="shared" si="7"/>
        <v>0</v>
      </c>
      <c r="P24" s="14">
        <f t="shared" si="8"/>
        <v>0</v>
      </c>
      <c r="R24" t="str">
        <f t="shared" si="9"/>
        <v>Crilley_Kathy</v>
      </c>
      <c r="S24" t="str">
        <f t="shared" si="10"/>
        <v>-</v>
      </c>
      <c r="T24">
        <f t="shared" si="11"/>
        <v>0</v>
      </c>
      <c r="U24">
        <f t="shared" si="12"/>
        <v>0</v>
      </c>
      <c r="V24">
        <f t="shared" si="13"/>
        <v>0</v>
      </c>
      <c r="W24">
        <f t="shared" si="14"/>
        <v>0</v>
      </c>
      <c r="X24">
        <f t="shared" si="15"/>
        <v>0</v>
      </c>
      <c r="Z24" t="s">
        <v>115</v>
      </c>
      <c r="AA24" t="s">
        <v>220</v>
      </c>
      <c r="AB24">
        <v>0</v>
      </c>
      <c r="AC24">
        <v>0</v>
      </c>
      <c r="AD24">
        <v>0</v>
      </c>
      <c r="AE24">
        <v>0</v>
      </c>
      <c r="AF24">
        <v>0</v>
      </c>
    </row>
    <row r="25" spans="2:32" x14ac:dyDescent="0.35"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  <c r="P25" s="76"/>
      <c r="R25" t="str">
        <f t="shared" si="9"/>
        <v>Burnett_Kevin</v>
      </c>
      <c r="S25" t="str">
        <f t="shared" si="10"/>
        <v>-</v>
      </c>
      <c r="T25">
        <f t="shared" si="11"/>
        <v>0</v>
      </c>
      <c r="U25">
        <f t="shared" si="12"/>
        <v>0</v>
      </c>
      <c r="V25">
        <f t="shared" si="13"/>
        <v>0</v>
      </c>
      <c r="W25">
        <f t="shared" si="14"/>
        <v>0</v>
      </c>
      <c r="X25">
        <f t="shared" si="15"/>
        <v>0</v>
      </c>
      <c r="Z25" t="s">
        <v>160</v>
      </c>
      <c r="AA25" t="s">
        <v>220</v>
      </c>
      <c r="AB25">
        <v>0</v>
      </c>
      <c r="AC25">
        <v>0</v>
      </c>
      <c r="AD25">
        <v>0</v>
      </c>
      <c r="AE25">
        <v>0</v>
      </c>
      <c r="AF25">
        <v>0</v>
      </c>
    </row>
    <row r="26" spans="2:32" ht="15" thickBot="1" x14ac:dyDescent="0.4">
      <c r="B26" s="47"/>
      <c r="C26" s="48" t="s">
        <v>25</v>
      </c>
      <c r="D26" s="6"/>
      <c r="E26" s="6">
        <f>+COUNT(E6:E24)</f>
        <v>4</v>
      </c>
      <c r="F26" s="6"/>
      <c r="G26" s="6">
        <f>+COUNT(G6:G24)</f>
        <v>7</v>
      </c>
      <c r="H26" s="6"/>
      <c r="I26" s="6">
        <f>+COUNT(I6:I24)</f>
        <v>7</v>
      </c>
      <c r="J26" s="6"/>
      <c r="K26" s="6">
        <f>+COUNT(K6:K24)</f>
        <v>5</v>
      </c>
      <c r="L26" s="6"/>
      <c r="M26" s="6">
        <f>+COUNT(M6:M24)</f>
        <v>7</v>
      </c>
      <c r="N26" s="6"/>
      <c r="O26" s="49"/>
      <c r="P26" s="14"/>
    </row>
    <row r="27" spans="2:32" x14ac:dyDescent="0.35">
      <c r="C27" s="3"/>
      <c r="D27" s="7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2:32" x14ac:dyDescent="0.35">
      <c r="C28" s="3" t="s">
        <v>154</v>
      </c>
      <c r="D28" s="72"/>
      <c r="E28" s="3"/>
      <c r="F28" s="3">
        <f>+ROUND(E26*1.5+1.1,0)</f>
        <v>7</v>
      </c>
      <c r="G28" s="3"/>
      <c r="H28" s="3">
        <f>+ROUND(G26*1.5+1.1,0)</f>
        <v>12</v>
      </c>
      <c r="I28" s="3"/>
      <c r="J28" s="3">
        <f>+ROUND(I26*1.5+1.1,0)</f>
        <v>12</v>
      </c>
      <c r="K28" s="3"/>
      <c r="L28" s="3">
        <f>+ROUND(K26*1.5+1.1,0)</f>
        <v>9</v>
      </c>
      <c r="M28" s="3"/>
      <c r="N28" s="3">
        <f>+ROUND(M26*1.5+1.1,0)</f>
        <v>12</v>
      </c>
      <c r="O28" s="3"/>
      <c r="P28" s="3"/>
    </row>
    <row r="29" spans="2:32" x14ac:dyDescent="0.35">
      <c r="C29" t="s">
        <v>48</v>
      </c>
      <c r="D29" s="72"/>
      <c r="E29" s="52" t="str">
        <f>TEXT(SUM(E6:E24),"0")</f>
        <v>10</v>
      </c>
      <c r="G29" s="52" t="str">
        <f>TEXT(SUM(G6:G24),"0")</f>
        <v>28</v>
      </c>
      <c r="I29" s="52" t="str">
        <f>TEXT(SUM(I6:I24),"0")</f>
        <v>28</v>
      </c>
      <c r="K29" s="52" t="str">
        <f>TEXT(SUM(K6:K24),"0")</f>
        <v>15</v>
      </c>
      <c r="M29" s="52" t="str">
        <f>TEXT(SUM(M6:M24),"0")</f>
        <v>28</v>
      </c>
      <c r="O29" s="52"/>
      <c r="P29" s="52"/>
    </row>
    <row r="30" spans="2:32" x14ac:dyDescent="0.35">
      <c r="C30" t="s">
        <v>49</v>
      </c>
      <c r="D30" s="72"/>
      <c r="E30">
        <f>+E26*(E26+1)/2</f>
        <v>10</v>
      </c>
      <c r="G30">
        <f>+G26*(G26+1)/2</f>
        <v>28</v>
      </c>
      <c r="I30">
        <f>+I26*(I26+1)/2</f>
        <v>28</v>
      </c>
      <c r="K30">
        <f>+K26*(K26+1)/2</f>
        <v>15</v>
      </c>
      <c r="M30">
        <f>+M26*(M26+1)/2</f>
        <v>28</v>
      </c>
    </row>
    <row r="31" spans="2:32" x14ac:dyDescent="0.35">
      <c r="C31" t="s">
        <v>73</v>
      </c>
      <c r="D31" s="72"/>
      <c r="E31">
        <v>772</v>
      </c>
      <c r="G31">
        <v>878</v>
      </c>
      <c r="I31">
        <v>917</v>
      </c>
      <c r="K31">
        <v>1109</v>
      </c>
    </row>
    <row r="32" spans="2:32" x14ac:dyDescent="0.35">
      <c r="C32" t="s">
        <v>209</v>
      </c>
      <c r="D32" s="73"/>
      <c r="E32">
        <f>INT(SUM(F6:F24)/E26+0.5)</f>
        <v>6</v>
      </c>
      <c r="G32">
        <f>INT(SUM(H6:H24)/G26+0.5)</f>
        <v>9</v>
      </c>
      <c r="I32">
        <f t="shared" ref="I32:M32" si="18">INT(SUM(J6:J24)/I26+0.5)</f>
        <v>9</v>
      </c>
      <c r="K32">
        <f t="shared" si="18"/>
        <v>7</v>
      </c>
      <c r="M32">
        <f t="shared" si="18"/>
        <v>9</v>
      </c>
    </row>
    <row r="33" spans="2:16" x14ac:dyDescent="0.35">
      <c r="D33" s="73"/>
    </row>
    <row r="34" spans="2:16" x14ac:dyDescent="0.35">
      <c r="B34" t="s">
        <v>191</v>
      </c>
      <c r="D34" s="73"/>
      <c r="E34" s="52" t="s">
        <v>194</v>
      </c>
      <c r="F34" s="52" t="s">
        <v>193</v>
      </c>
      <c r="G34" s="52" t="s">
        <v>194</v>
      </c>
      <c r="H34" s="52" t="s">
        <v>193</v>
      </c>
      <c r="I34" s="52" t="s">
        <v>194</v>
      </c>
      <c r="J34" s="52" t="s">
        <v>193</v>
      </c>
      <c r="K34" s="52" t="s">
        <v>194</v>
      </c>
      <c r="L34" s="52" t="s">
        <v>193</v>
      </c>
      <c r="M34" s="52" t="s">
        <v>194</v>
      </c>
      <c r="N34" s="52" t="s">
        <v>193</v>
      </c>
    </row>
    <row r="35" spans="2:16" x14ac:dyDescent="0.35">
      <c r="C35" t="s">
        <v>192</v>
      </c>
      <c r="D35" s="73"/>
      <c r="F35">
        <f>IF(E35&gt;0,E$32,0)</f>
        <v>0</v>
      </c>
      <c r="G35">
        <v>1</v>
      </c>
      <c r="H35">
        <f>IF(G35&gt;0,G$32,0)</f>
        <v>9</v>
      </c>
      <c r="I35">
        <v>1</v>
      </c>
      <c r="J35">
        <f>IF(I35&gt;0,I$32,0)</f>
        <v>9</v>
      </c>
      <c r="K35">
        <v>1</v>
      </c>
      <c r="L35">
        <f>IF(K35&gt;0,K$32,0)</f>
        <v>7</v>
      </c>
      <c r="M35">
        <v>1</v>
      </c>
      <c r="N35">
        <f>IF(M35&gt;0,M$32,0)</f>
        <v>9</v>
      </c>
    </row>
    <row r="36" spans="2:16" x14ac:dyDescent="0.35">
      <c r="C36" t="s">
        <v>41</v>
      </c>
      <c r="D36" s="73"/>
      <c r="E36">
        <v>1</v>
      </c>
      <c r="F36">
        <f t="shared" ref="F36:F38" si="19">IF(E36&gt;0,E$32,0)</f>
        <v>6</v>
      </c>
      <c r="G36">
        <v>1</v>
      </c>
      <c r="H36">
        <f t="shared" ref="H36:H38" si="20">IF(G36&gt;0,G$32,0)</f>
        <v>9</v>
      </c>
      <c r="I36">
        <v>1</v>
      </c>
      <c r="J36">
        <f t="shared" ref="J36:J38" si="21">IF(I36&gt;0,I$32,0)</f>
        <v>9</v>
      </c>
      <c r="K36">
        <v>1</v>
      </c>
      <c r="L36">
        <f t="shared" ref="L36:L38" si="22">IF(K36&gt;0,K$32,0)</f>
        <v>7</v>
      </c>
      <c r="N36">
        <f t="shared" ref="N36:N38" si="23">IF(M36&gt;0,M$32,0)</f>
        <v>0</v>
      </c>
    </row>
    <row r="37" spans="2:16" x14ac:dyDescent="0.35">
      <c r="C37" t="s">
        <v>15</v>
      </c>
      <c r="D37" s="73"/>
      <c r="E37">
        <v>1</v>
      </c>
      <c r="F37">
        <f t="shared" si="19"/>
        <v>6</v>
      </c>
      <c r="H37">
        <f t="shared" si="20"/>
        <v>0</v>
      </c>
      <c r="I37">
        <v>1</v>
      </c>
      <c r="J37">
        <f t="shared" si="21"/>
        <v>9</v>
      </c>
      <c r="L37">
        <f t="shared" si="22"/>
        <v>0</v>
      </c>
      <c r="N37">
        <f t="shared" si="23"/>
        <v>0</v>
      </c>
    </row>
    <row r="38" spans="2:16" x14ac:dyDescent="0.35">
      <c r="C38" t="s">
        <v>18</v>
      </c>
      <c r="D38" s="73"/>
      <c r="E38">
        <v>1</v>
      </c>
      <c r="F38">
        <f t="shared" si="19"/>
        <v>6</v>
      </c>
      <c r="G38">
        <v>1</v>
      </c>
      <c r="H38">
        <f t="shared" si="20"/>
        <v>9</v>
      </c>
      <c r="I38">
        <v>1</v>
      </c>
      <c r="J38">
        <f t="shared" si="21"/>
        <v>9</v>
      </c>
      <c r="L38">
        <f t="shared" si="22"/>
        <v>0</v>
      </c>
      <c r="N38">
        <f t="shared" si="23"/>
        <v>0</v>
      </c>
    </row>
    <row r="39" spans="2:16" ht="15" thickBot="1" x14ac:dyDescent="0.4">
      <c r="B39" s="83" t="s">
        <v>197</v>
      </c>
      <c r="D39" s="65"/>
    </row>
    <row r="40" spans="2:16" x14ac:dyDescent="0.35">
      <c r="C40" s="7" t="s">
        <v>19</v>
      </c>
      <c r="D40" s="71">
        <f t="shared" ref="D40:D60" si="24">+O40-MIN(F40,H40,J40,L40,N40)</f>
        <v>40</v>
      </c>
      <c r="E40" s="25">
        <v>3</v>
      </c>
      <c r="F40" s="20">
        <f t="shared" ref="F40:F48" si="25">IF(ISBLANK(E40),0,F$28+1-E40)</f>
        <v>5</v>
      </c>
      <c r="G40" s="26">
        <v>1</v>
      </c>
      <c r="H40" s="20">
        <f t="shared" ref="H40:H48" si="26">IF(ISBLANK(G40),0,H$28+1-G40)</f>
        <v>12</v>
      </c>
      <c r="I40" s="26">
        <v>1</v>
      </c>
      <c r="J40" s="20">
        <f t="shared" ref="J40:J48" si="27">IF(ISBLANK(I40),0,J$28+1-I40)</f>
        <v>12</v>
      </c>
      <c r="K40" s="26"/>
      <c r="L40" s="20">
        <f t="shared" ref="L40:L48" si="28">IF(ISBLANK(K40),0,L$28+1-K40)</f>
        <v>0</v>
      </c>
      <c r="M40" s="26">
        <v>2</v>
      </c>
      <c r="N40" s="27">
        <f t="shared" ref="N40:N48" si="29">IF(ISBLANK(M40),0,N$28+1-M40)</f>
        <v>11</v>
      </c>
      <c r="O40" s="28">
        <f t="shared" ref="O40:O60" si="30">+F40+H40+J40+L40+N40</f>
        <v>40</v>
      </c>
      <c r="P40" s="75">
        <f t="shared" ref="P40:P60" si="31">+COUNT(E40,G40,I40,K40,M40)</f>
        <v>4</v>
      </c>
    </row>
    <row r="41" spans="2:16" x14ac:dyDescent="0.35">
      <c r="C41" s="8" t="s">
        <v>10</v>
      </c>
      <c r="D41" s="72">
        <f t="shared" si="24"/>
        <v>28</v>
      </c>
      <c r="E41" s="29">
        <v>2</v>
      </c>
      <c r="F41" s="21">
        <f t="shared" si="25"/>
        <v>6</v>
      </c>
      <c r="G41" s="30">
        <v>5</v>
      </c>
      <c r="H41" s="21">
        <f t="shared" si="26"/>
        <v>8</v>
      </c>
      <c r="I41" s="30">
        <v>8</v>
      </c>
      <c r="J41" s="21">
        <f t="shared" si="27"/>
        <v>5</v>
      </c>
      <c r="K41" s="30">
        <v>3</v>
      </c>
      <c r="L41" s="21">
        <f t="shared" si="28"/>
        <v>7</v>
      </c>
      <c r="M41" s="30">
        <v>6</v>
      </c>
      <c r="N41" s="31">
        <f t="shared" si="29"/>
        <v>7</v>
      </c>
      <c r="O41" s="32">
        <f t="shared" si="30"/>
        <v>33</v>
      </c>
      <c r="P41" s="76">
        <f t="shared" si="31"/>
        <v>5</v>
      </c>
    </row>
    <row r="42" spans="2:16" x14ac:dyDescent="0.35">
      <c r="C42" s="8" t="s">
        <v>13</v>
      </c>
      <c r="D42" s="72">
        <f t="shared" si="24"/>
        <v>29</v>
      </c>
      <c r="E42" s="29"/>
      <c r="F42" s="21">
        <f t="shared" si="25"/>
        <v>0</v>
      </c>
      <c r="G42" s="30">
        <v>3</v>
      </c>
      <c r="H42" s="21">
        <f t="shared" si="26"/>
        <v>10</v>
      </c>
      <c r="I42" s="30">
        <v>3</v>
      </c>
      <c r="J42" s="21">
        <f t="shared" si="27"/>
        <v>10</v>
      </c>
      <c r="K42" s="30"/>
      <c r="L42" s="21">
        <f t="shared" si="28"/>
        <v>0</v>
      </c>
      <c r="M42" s="30">
        <v>4</v>
      </c>
      <c r="N42" s="31">
        <f t="shared" si="29"/>
        <v>9</v>
      </c>
      <c r="O42" s="32">
        <f t="shared" si="30"/>
        <v>29</v>
      </c>
      <c r="P42" s="76">
        <f t="shared" si="31"/>
        <v>3</v>
      </c>
    </row>
    <row r="43" spans="2:16" x14ac:dyDescent="0.35">
      <c r="C43" s="8" t="s">
        <v>17</v>
      </c>
      <c r="D43" s="72">
        <f t="shared" si="24"/>
        <v>22</v>
      </c>
      <c r="E43" s="29">
        <v>5</v>
      </c>
      <c r="F43" s="21">
        <f t="shared" si="25"/>
        <v>3</v>
      </c>
      <c r="G43" s="30"/>
      <c r="H43" s="21">
        <f t="shared" si="26"/>
        <v>0</v>
      </c>
      <c r="I43" s="30">
        <v>6</v>
      </c>
      <c r="J43" s="21">
        <f t="shared" si="27"/>
        <v>7</v>
      </c>
      <c r="K43" s="30"/>
      <c r="L43" s="21">
        <f t="shared" si="28"/>
        <v>0</v>
      </c>
      <c r="M43" s="30">
        <v>1</v>
      </c>
      <c r="N43" s="31">
        <f t="shared" si="29"/>
        <v>12</v>
      </c>
      <c r="O43" s="32">
        <f t="shared" si="30"/>
        <v>22</v>
      </c>
      <c r="P43" s="76">
        <f t="shared" si="31"/>
        <v>3</v>
      </c>
    </row>
    <row r="44" spans="2:16" x14ac:dyDescent="0.35">
      <c r="C44" s="8" t="s">
        <v>22</v>
      </c>
      <c r="D44" s="72">
        <f t="shared" si="24"/>
        <v>21</v>
      </c>
      <c r="E44" s="29">
        <v>4</v>
      </c>
      <c r="F44" s="21">
        <f t="shared" si="25"/>
        <v>4</v>
      </c>
      <c r="G44" s="30">
        <v>2</v>
      </c>
      <c r="H44" s="21">
        <f t="shared" si="26"/>
        <v>11</v>
      </c>
      <c r="I44" s="30">
        <v>7</v>
      </c>
      <c r="J44" s="21">
        <f t="shared" si="27"/>
        <v>6</v>
      </c>
      <c r="K44" s="30"/>
      <c r="L44" s="21">
        <f t="shared" si="28"/>
        <v>0</v>
      </c>
      <c r="M44" s="30"/>
      <c r="N44" s="31">
        <f t="shared" si="29"/>
        <v>0</v>
      </c>
      <c r="O44" s="32">
        <f t="shared" si="30"/>
        <v>21</v>
      </c>
      <c r="P44" s="76">
        <f t="shared" si="31"/>
        <v>3</v>
      </c>
    </row>
    <row r="45" spans="2:16" x14ac:dyDescent="0.35">
      <c r="C45" s="8" t="s">
        <v>21</v>
      </c>
      <c r="D45" s="72">
        <f t="shared" si="24"/>
        <v>22</v>
      </c>
      <c r="E45" s="29"/>
      <c r="F45" s="21">
        <f t="shared" si="25"/>
        <v>0</v>
      </c>
      <c r="G45" s="30">
        <v>8</v>
      </c>
      <c r="H45" s="21">
        <f t="shared" si="26"/>
        <v>5</v>
      </c>
      <c r="I45" s="30">
        <v>4</v>
      </c>
      <c r="J45" s="21">
        <f t="shared" si="27"/>
        <v>9</v>
      </c>
      <c r="K45" s="30">
        <v>2</v>
      </c>
      <c r="L45" s="21">
        <f t="shared" si="28"/>
        <v>8</v>
      </c>
      <c r="M45" s="30"/>
      <c r="N45" s="31">
        <f t="shared" si="29"/>
        <v>0</v>
      </c>
      <c r="O45" s="32">
        <f t="shared" si="30"/>
        <v>22</v>
      </c>
      <c r="P45" s="76">
        <f t="shared" si="31"/>
        <v>3</v>
      </c>
    </row>
    <row r="46" spans="2:16" x14ac:dyDescent="0.35">
      <c r="C46" s="8" t="s">
        <v>11</v>
      </c>
      <c r="D46" s="72">
        <f t="shared" si="24"/>
        <v>19</v>
      </c>
      <c r="E46" s="29">
        <v>6</v>
      </c>
      <c r="F46" s="21">
        <f t="shared" si="25"/>
        <v>2</v>
      </c>
      <c r="G46" s="30"/>
      <c r="H46" s="21">
        <f t="shared" si="26"/>
        <v>0</v>
      </c>
      <c r="I46" s="30">
        <v>2</v>
      </c>
      <c r="J46" s="21">
        <f t="shared" si="27"/>
        <v>11</v>
      </c>
      <c r="K46" s="30"/>
      <c r="L46" s="21">
        <f t="shared" si="28"/>
        <v>0</v>
      </c>
      <c r="M46" s="30">
        <v>7</v>
      </c>
      <c r="N46" s="31">
        <f t="shared" si="29"/>
        <v>6</v>
      </c>
      <c r="O46" s="32">
        <f t="shared" si="30"/>
        <v>19</v>
      </c>
      <c r="P46" s="76">
        <f t="shared" si="31"/>
        <v>3</v>
      </c>
    </row>
    <row r="47" spans="2:16" x14ac:dyDescent="0.35">
      <c r="C47" s="8" t="s">
        <v>20</v>
      </c>
      <c r="D47" s="72">
        <f t="shared" si="24"/>
        <v>16</v>
      </c>
      <c r="E47" s="29">
        <v>1</v>
      </c>
      <c r="F47" s="21">
        <f t="shared" si="25"/>
        <v>7</v>
      </c>
      <c r="G47" s="30">
        <v>4</v>
      </c>
      <c r="H47" s="21">
        <f t="shared" si="26"/>
        <v>9</v>
      </c>
      <c r="I47" s="30"/>
      <c r="J47" s="21">
        <f t="shared" si="27"/>
        <v>0</v>
      </c>
      <c r="K47" s="30"/>
      <c r="L47" s="21">
        <f t="shared" si="28"/>
        <v>0</v>
      </c>
      <c r="M47" s="30"/>
      <c r="N47" s="31">
        <f t="shared" si="29"/>
        <v>0</v>
      </c>
      <c r="O47" s="32">
        <f t="shared" si="30"/>
        <v>16</v>
      </c>
      <c r="P47" s="76">
        <f t="shared" si="31"/>
        <v>2</v>
      </c>
    </row>
    <row r="48" spans="2:16" x14ac:dyDescent="0.35">
      <c r="C48" s="8" t="s">
        <v>23</v>
      </c>
      <c r="D48" s="72">
        <f t="shared" si="24"/>
        <v>19</v>
      </c>
      <c r="E48" s="29"/>
      <c r="F48" s="21">
        <f t="shared" si="25"/>
        <v>0</v>
      </c>
      <c r="G48" s="30"/>
      <c r="H48" s="21">
        <f t="shared" si="26"/>
        <v>0</v>
      </c>
      <c r="I48" s="30">
        <v>9</v>
      </c>
      <c r="J48" s="21">
        <f t="shared" si="27"/>
        <v>4</v>
      </c>
      <c r="K48" s="30">
        <v>5</v>
      </c>
      <c r="L48" s="21">
        <f t="shared" si="28"/>
        <v>5</v>
      </c>
      <c r="M48" s="30">
        <v>3</v>
      </c>
      <c r="N48" s="31">
        <f t="shared" si="29"/>
        <v>10</v>
      </c>
      <c r="O48" s="32">
        <f t="shared" si="30"/>
        <v>19</v>
      </c>
      <c r="P48" s="76">
        <f t="shared" si="31"/>
        <v>3</v>
      </c>
    </row>
    <row r="49" spans="2:16" x14ac:dyDescent="0.35">
      <c r="C49" s="86" t="s">
        <v>192</v>
      </c>
      <c r="D49" s="72">
        <f t="shared" si="24"/>
        <v>34</v>
      </c>
      <c r="E49" s="29" t="str">
        <f>+IF(E35&gt;0,0,"")</f>
        <v/>
      </c>
      <c r="F49" s="21">
        <f>+F35</f>
        <v>0</v>
      </c>
      <c r="G49" s="29">
        <f>+IF(G35&gt;0,0,"")</f>
        <v>0</v>
      </c>
      <c r="H49" s="21">
        <f>+H35</f>
        <v>9</v>
      </c>
      <c r="I49" s="29">
        <f>+IF(I35&gt;0,0,"")</f>
        <v>0</v>
      </c>
      <c r="J49" s="21">
        <f>+J35</f>
        <v>9</v>
      </c>
      <c r="K49" s="29">
        <f>+IF(K35&gt;0,0,"")</f>
        <v>0</v>
      </c>
      <c r="L49" s="21">
        <f>+L35</f>
        <v>7</v>
      </c>
      <c r="M49" s="29">
        <f>+IF(M35&gt;0,0,"")</f>
        <v>0</v>
      </c>
      <c r="N49" s="21">
        <f>+N35</f>
        <v>9</v>
      </c>
      <c r="O49" s="32">
        <f t="shared" si="30"/>
        <v>34</v>
      </c>
      <c r="P49" s="76">
        <f t="shared" si="31"/>
        <v>4</v>
      </c>
    </row>
    <row r="50" spans="2:16" x14ac:dyDescent="0.35">
      <c r="C50" s="86" t="s">
        <v>41</v>
      </c>
      <c r="D50" s="72">
        <f t="shared" si="24"/>
        <v>31</v>
      </c>
      <c r="E50" s="29">
        <f>+IF(E36&gt;0,0,"")</f>
        <v>0</v>
      </c>
      <c r="F50" s="21">
        <f>+F36</f>
        <v>6</v>
      </c>
      <c r="G50" s="29">
        <f>+IF(G36&gt;0,0,"")</f>
        <v>0</v>
      </c>
      <c r="H50" s="21">
        <f>+H36</f>
        <v>9</v>
      </c>
      <c r="I50" s="29">
        <f>+IF(I36&gt;0,0,"")</f>
        <v>0</v>
      </c>
      <c r="J50" s="21">
        <f>+J36</f>
        <v>9</v>
      </c>
      <c r="K50" s="29">
        <f>+IF(K36&gt;0,0,"")</f>
        <v>0</v>
      </c>
      <c r="L50" s="21">
        <f>+L36</f>
        <v>7</v>
      </c>
      <c r="M50" s="29" t="str">
        <f>+IF(M36&gt;0,0,"")</f>
        <v/>
      </c>
      <c r="N50" s="21">
        <f>+N36</f>
        <v>0</v>
      </c>
      <c r="O50" s="32">
        <f t="shared" si="30"/>
        <v>31</v>
      </c>
      <c r="P50" s="76">
        <f t="shared" si="31"/>
        <v>4</v>
      </c>
    </row>
    <row r="51" spans="2:16" x14ac:dyDescent="0.35">
      <c r="C51" s="8" t="s">
        <v>14</v>
      </c>
      <c r="D51" s="72">
        <f t="shared" si="24"/>
        <v>15</v>
      </c>
      <c r="E51" s="29"/>
      <c r="F51" s="21">
        <f>IF(ISBLANK(E51),0,F$28+1-E51)</f>
        <v>0</v>
      </c>
      <c r="G51" s="30">
        <v>6</v>
      </c>
      <c r="H51" s="21">
        <f>IF(ISBLANK(G51),0,H$28+1-G51)</f>
        <v>7</v>
      </c>
      <c r="I51" s="30">
        <v>5</v>
      </c>
      <c r="J51" s="21">
        <f>IF(ISBLANK(I51),0,J$28+1-I51)</f>
        <v>8</v>
      </c>
      <c r="K51" s="30"/>
      <c r="L51" s="21">
        <f>IF(ISBLANK(K51),0,L$28+1-K51)</f>
        <v>0</v>
      </c>
      <c r="M51" s="30"/>
      <c r="N51" s="31">
        <f t="shared" ref="N51:N56" si="32">IF(ISBLANK(M51),0,N$28+1-M51)</f>
        <v>0</v>
      </c>
      <c r="O51" s="32">
        <f t="shared" si="30"/>
        <v>15</v>
      </c>
      <c r="P51" s="76">
        <f t="shared" si="31"/>
        <v>2</v>
      </c>
    </row>
    <row r="52" spans="2:16" x14ac:dyDescent="0.35">
      <c r="C52" s="8" t="s">
        <v>184</v>
      </c>
      <c r="D52" s="72">
        <f t="shared" si="24"/>
        <v>9</v>
      </c>
      <c r="E52" s="29"/>
      <c r="F52" s="21">
        <f>IF(ISBLANK(E52),0,F$28+1-E52)</f>
        <v>0</v>
      </c>
      <c r="G52" s="30"/>
      <c r="H52" s="21">
        <f>IF(ISBLANK(G52),0,H$28+1-G52)</f>
        <v>0</v>
      </c>
      <c r="I52" s="30"/>
      <c r="J52" s="21">
        <f>IF(ISBLANK(I52),0,J$28+1-I52)</f>
        <v>0</v>
      </c>
      <c r="K52" s="30">
        <v>1</v>
      </c>
      <c r="L52" s="21">
        <f>IF(ISBLANK(K52),0,L$28+1-K52)</f>
        <v>9</v>
      </c>
      <c r="M52" s="30"/>
      <c r="N52" s="31">
        <f t="shared" si="32"/>
        <v>0</v>
      </c>
      <c r="O52" s="32">
        <f t="shared" si="30"/>
        <v>9</v>
      </c>
      <c r="P52" s="76">
        <f t="shared" si="31"/>
        <v>1</v>
      </c>
    </row>
    <row r="53" spans="2:16" x14ac:dyDescent="0.35">
      <c r="C53" s="8" t="s">
        <v>143</v>
      </c>
      <c r="D53" s="72">
        <f t="shared" si="24"/>
        <v>4</v>
      </c>
      <c r="E53" s="29">
        <v>8</v>
      </c>
      <c r="F53" s="21">
        <f>IF(ISBLANK(E53),0,F$28+1-E53)</f>
        <v>0</v>
      </c>
      <c r="G53" s="30"/>
      <c r="H53" s="21">
        <f>IF(ISBLANK(G53),0,H$28+1-G53)</f>
        <v>0</v>
      </c>
      <c r="I53" s="30"/>
      <c r="J53" s="21">
        <f>IF(ISBLANK(I53),0,J$28+1-I53)</f>
        <v>0</v>
      </c>
      <c r="K53" s="30">
        <v>6</v>
      </c>
      <c r="L53" s="21">
        <f>IF(ISBLANK(K53),0,L$28+1-K53)</f>
        <v>4</v>
      </c>
      <c r="M53" s="30"/>
      <c r="N53" s="31">
        <f t="shared" si="32"/>
        <v>0</v>
      </c>
      <c r="O53" s="32">
        <f t="shared" si="30"/>
        <v>4</v>
      </c>
      <c r="P53" s="76">
        <f t="shared" si="31"/>
        <v>2</v>
      </c>
    </row>
    <row r="54" spans="2:16" x14ac:dyDescent="0.35">
      <c r="C54" s="8" t="s">
        <v>144</v>
      </c>
      <c r="D54" s="72">
        <f t="shared" si="24"/>
        <v>6</v>
      </c>
      <c r="E54" s="29"/>
      <c r="F54" s="21">
        <f>IF(ISBLANK(E54),0,F$28+1-E54)</f>
        <v>0</v>
      </c>
      <c r="G54" s="30"/>
      <c r="H54" s="21">
        <f>IF(ISBLANK(G54),0,H$28+1-G54)</f>
        <v>0</v>
      </c>
      <c r="I54" s="30"/>
      <c r="J54" s="21">
        <f>IF(ISBLANK(I54),0,J$28+1-I54)</f>
        <v>0</v>
      </c>
      <c r="K54" s="30">
        <v>4</v>
      </c>
      <c r="L54" s="21">
        <f>IF(ISBLANK(K54),0,L$28+1-K54)</f>
        <v>6</v>
      </c>
      <c r="M54" s="30"/>
      <c r="N54" s="31">
        <f t="shared" si="32"/>
        <v>0</v>
      </c>
      <c r="O54" s="32">
        <f t="shared" si="30"/>
        <v>6</v>
      </c>
      <c r="P54" s="76">
        <f t="shared" si="31"/>
        <v>1</v>
      </c>
    </row>
    <row r="55" spans="2:16" x14ac:dyDescent="0.35">
      <c r="C55" s="8" t="s">
        <v>18</v>
      </c>
      <c r="D55" s="72">
        <f t="shared" si="24"/>
        <v>32</v>
      </c>
      <c r="E55" s="29">
        <f>+IF(E38&gt;0,0,"")</f>
        <v>0</v>
      </c>
      <c r="F55" s="21">
        <f>+F38</f>
        <v>6</v>
      </c>
      <c r="G55" s="29">
        <f>+IF(G38&gt;0,0,"")</f>
        <v>0</v>
      </c>
      <c r="H55" s="21">
        <f>+H38</f>
        <v>9</v>
      </c>
      <c r="I55" s="29">
        <f>+IF(I38&gt;0,0,"")</f>
        <v>0</v>
      </c>
      <c r="J55" s="21">
        <f>+J38</f>
        <v>9</v>
      </c>
      <c r="K55" s="29" t="str">
        <f>+IF(K38&gt;0,0,"")</f>
        <v/>
      </c>
      <c r="L55" s="21">
        <f>+L38</f>
        <v>0</v>
      </c>
      <c r="M55" s="30">
        <v>5</v>
      </c>
      <c r="N55" s="31">
        <f t="shared" si="32"/>
        <v>8</v>
      </c>
      <c r="O55" s="32">
        <f t="shared" si="30"/>
        <v>32</v>
      </c>
      <c r="P55" s="76">
        <f t="shared" si="31"/>
        <v>4</v>
      </c>
    </row>
    <row r="56" spans="2:16" x14ac:dyDescent="0.35">
      <c r="C56" s="8" t="s">
        <v>8</v>
      </c>
      <c r="D56" s="73">
        <f t="shared" si="24"/>
        <v>1</v>
      </c>
      <c r="E56" s="33">
        <v>7</v>
      </c>
      <c r="F56" s="21">
        <f>IF(ISBLANK(E56),0,F$28+1-E56)</f>
        <v>1</v>
      </c>
      <c r="G56" s="34"/>
      <c r="H56" s="21">
        <f>IF(ISBLANK(G56),0,H$28+1-G56)</f>
        <v>0</v>
      </c>
      <c r="I56" s="57"/>
      <c r="J56" s="21">
        <f>IF(ISBLANK(I56),0,J$28+1-I56)</f>
        <v>0</v>
      </c>
      <c r="K56" s="34"/>
      <c r="L56" s="22">
        <f>IF(ISBLANK(K56),0,L$28+1-K56)</f>
        <v>0</v>
      </c>
      <c r="M56" s="57"/>
      <c r="N56" s="35">
        <f t="shared" si="32"/>
        <v>0</v>
      </c>
      <c r="O56" s="36">
        <f t="shared" si="30"/>
        <v>1</v>
      </c>
      <c r="P56" s="76">
        <f t="shared" si="31"/>
        <v>1</v>
      </c>
    </row>
    <row r="57" spans="2:16" x14ac:dyDescent="0.35">
      <c r="C57" s="8" t="s">
        <v>15</v>
      </c>
      <c r="D57" s="73">
        <f t="shared" si="24"/>
        <v>21</v>
      </c>
      <c r="E57" s="29">
        <f>+IF(E37&gt;0,0,"")</f>
        <v>0</v>
      </c>
      <c r="F57" s="21">
        <f>+F37</f>
        <v>6</v>
      </c>
      <c r="G57" s="34">
        <v>7</v>
      </c>
      <c r="H57" s="21">
        <f>IF(ISBLANK(G57),0,H$28+1-G57)</f>
        <v>6</v>
      </c>
      <c r="I57" s="29">
        <f>+IF(I37&gt;0,0,"")</f>
        <v>0</v>
      </c>
      <c r="J57" s="21">
        <f>+J37</f>
        <v>9</v>
      </c>
      <c r="K57" s="29" t="str">
        <f>+IF(K37&gt;0,0,"")</f>
        <v/>
      </c>
      <c r="L57" s="21">
        <f>+L37</f>
        <v>0</v>
      </c>
      <c r="M57" s="29" t="str">
        <f>+IF(M37&gt;0,0,"")</f>
        <v/>
      </c>
      <c r="N57" s="21">
        <f>+N37</f>
        <v>0</v>
      </c>
      <c r="O57" s="36">
        <f t="shared" si="30"/>
        <v>21</v>
      </c>
      <c r="P57" s="76">
        <f t="shared" si="31"/>
        <v>3</v>
      </c>
    </row>
    <row r="58" spans="2:16" x14ac:dyDescent="0.35">
      <c r="C58" s="8" t="s">
        <v>35</v>
      </c>
      <c r="D58" s="73">
        <f t="shared" si="24"/>
        <v>0</v>
      </c>
      <c r="E58" s="29">
        <v>9</v>
      </c>
      <c r="F58" s="21">
        <f>IF(ISBLANK(E58),0,F$28+1-E58)</f>
        <v>-1</v>
      </c>
      <c r="G58" s="30"/>
      <c r="H58" s="21">
        <f>IF(ISBLANK(G58),0,H$28+1-G58)</f>
        <v>0</v>
      </c>
      <c r="I58" s="30"/>
      <c r="J58" s="21">
        <f>IF(ISBLANK(I58),0,J$28+1-I58)</f>
        <v>0</v>
      </c>
      <c r="K58" s="57"/>
      <c r="L58" s="22">
        <f>IF(ISBLANK(K58),0,L$28+1-K58)</f>
        <v>0</v>
      </c>
      <c r="M58" s="30"/>
      <c r="N58" s="35">
        <f>IF(ISBLANK(M58),0,N$28+1-M58)</f>
        <v>0</v>
      </c>
      <c r="O58" s="36">
        <f t="shared" si="30"/>
        <v>-1</v>
      </c>
      <c r="P58" s="76">
        <f t="shared" si="31"/>
        <v>1</v>
      </c>
    </row>
    <row r="59" spans="2:16" x14ac:dyDescent="0.35">
      <c r="C59" s="8" t="s">
        <v>12</v>
      </c>
      <c r="D59" s="73">
        <f t="shared" si="24"/>
        <v>0</v>
      </c>
      <c r="E59" s="56"/>
      <c r="F59" s="21">
        <f>IF(ISBLANK(E59),0,F$28+1-E59)</f>
        <v>0</v>
      </c>
      <c r="G59" s="57"/>
      <c r="H59" s="21">
        <f>IF(ISBLANK(G59),0,H$28+1-G59)</f>
        <v>0</v>
      </c>
      <c r="I59" s="57"/>
      <c r="J59" s="21">
        <f>IF(ISBLANK(I59),0,J$28+1-I59)</f>
        <v>0</v>
      </c>
      <c r="K59" s="57"/>
      <c r="L59" s="22">
        <f>IF(ISBLANK(K59),0,L$28+1-K59)</f>
        <v>0</v>
      </c>
      <c r="M59" s="30"/>
      <c r="N59" s="35">
        <f>IF(ISBLANK(M59),0,N$28+1-M59)</f>
        <v>0</v>
      </c>
      <c r="O59" s="36">
        <f t="shared" si="30"/>
        <v>0</v>
      </c>
      <c r="P59" s="76">
        <f t="shared" si="31"/>
        <v>0</v>
      </c>
    </row>
    <row r="60" spans="2:16" ht="15" thickBot="1" x14ac:dyDescent="0.4">
      <c r="C60" s="9" t="s">
        <v>16</v>
      </c>
      <c r="D60" s="65">
        <f t="shared" si="24"/>
        <v>0</v>
      </c>
      <c r="E60" s="37"/>
      <c r="F60" s="6">
        <f>IF(ISBLANK(E60),0,F$28+1-E60)</f>
        <v>0</v>
      </c>
      <c r="G60" s="38"/>
      <c r="H60" s="6">
        <f>IF(ISBLANK(G60),0,H$28+1-G60)</f>
        <v>0</v>
      </c>
      <c r="I60" s="38"/>
      <c r="J60" s="6">
        <f>IF(ISBLANK(I60),0,J$28+1-I60)</f>
        <v>0</v>
      </c>
      <c r="K60" s="38"/>
      <c r="L60" s="6">
        <f>IF(ISBLANK(K60),0,L$28+1-K60)</f>
        <v>0</v>
      </c>
      <c r="M60" s="39"/>
      <c r="N60" s="40">
        <f>IF(ISBLANK(M60),0,N$28+1-M60)</f>
        <v>0</v>
      </c>
      <c r="O60" s="41">
        <f t="shared" si="30"/>
        <v>0</v>
      </c>
      <c r="P60" s="14">
        <f t="shared" si="31"/>
        <v>0</v>
      </c>
    </row>
    <row r="61" spans="2:16" ht="15" thickBot="1" x14ac:dyDescent="0.4">
      <c r="B61" s="83" t="s">
        <v>198</v>
      </c>
    </row>
    <row r="62" spans="2:16" ht="39" customHeight="1" x14ac:dyDescent="0.35">
      <c r="B62" s="59" t="s">
        <v>7</v>
      </c>
      <c r="C62" s="60" t="s">
        <v>33</v>
      </c>
      <c r="D62" s="87" t="s">
        <v>30</v>
      </c>
      <c r="E62" s="125" t="s">
        <v>0</v>
      </c>
      <c r="F62" s="126"/>
      <c r="G62" s="127" t="s">
        <v>1</v>
      </c>
      <c r="H62" s="126"/>
      <c r="I62" s="127" t="s">
        <v>2</v>
      </c>
      <c r="J62" s="126"/>
      <c r="K62" s="127" t="s">
        <v>3</v>
      </c>
      <c r="L62" s="126"/>
      <c r="M62" s="127" t="s">
        <v>4</v>
      </c>
      <c r="N62" s="128"/>
      <c r="O62" s="62" t="s">
        <v>5</v>
      </c>
      <c r="P62" s="59" t="s">
        <v>152</v>
      </c>
    </row>
    <row r="63" spans="2:16" ht="15" thickBot="1" x14ac:dyDescent="0.4">
      <c r="B63" s="63" t="s">
        <v>6</v>
      </c>
      <c r="C63" s="64" t="s">
        <v>32</v>
      </c>
      <c r="D63" s="65" t="s">
        <v>62</v>
      </c>
      <c r="E63" s="66" t="s">
        <v>156</v>
      </c>
      <c r="F63" s="67"/>
      <c r="G63" s="68" t="s">
        <v>157</v>
      </c>
      <c r="H63" s="67"/>
      <c r="I63" s="68" t="s">
        <v>158</v>
      </c>
      <c r="J63" s="67"/>
      <c r="K63" s="68" t="s">
        <v>183</v>
      </c>
      <c r="L63" s="67"/>
      <c r="M63" s="68" t="s">
        <v>159</v>
      </c>
      <c r="N63" s="69"/>
      <c r="O63" s="70" t="s">
        <v>155</v>
      </c>
      <c r="P63" s="74" t="str">
        <f>+O63</f>
        <v xml:space="preserve"> 2014/15</v>
      </c>
    </row>
    <row r="64" spans="2:16" x14ac:dyDescent="0.35">
      <c r="C64" t="s">
        <v>19</v>
      </c>
      <c r="D64">
        <v>48</v>
      </c>
      <c r="E64">
        <v>3</v>
      </c>
      <c r="F64">
        <v>12</v>
      </c>
      <c r="G64">
        <v>1</v>
      </c>
      <c r="H64">
        <v>12</v>
      </c>
      <c r="I64">
        <v>1</v>
      </c>
      <c r="J64">
        <v>14</v>
      </c>
      <c r="L64">
        <v>0</v>
      </c>
      <c r="M64">
        <v>2</v>
      </c>
      <c r="N64">
        <v>10</v>
      </c>
      <c r="O64">
        <v>48</v>
      </c>
      <c r="P64">
        <v>4</v>
      </c>
    </row>
    <row r="65" spans="3:16" x14ac:dyDescent="0.35">
      <c r="C65" t="s">
        <v>192</v>
      </c>
      <c r="D65">
        <v>40</v>
      </c>
      <c r="E65">
        <v>0</v>
      </c>
      <c r="F65">
        <v>10</v>
      </c>
      <c r="G65">
        <v>0</v>
      </c>
      <c r="H65">
        <v>10</v>
      </c>
      <c r="I65">
        <v>0</v>
      </c>
      <c r="J65">
        <v>10</v>
      </c>
      <c r="K65">
        <v>0</v>
      </c>
      <c r="L65">
        <v>10</v>
      </c>
      <c r="M65" t="s">
        <v>196</v>
      </c>
      <c r="N65">
        <v>0</v>
      </c>
      <c r="O65">
        <v>40</v>
      </c>
      <c r="P65">
        <v>4</v>
      </c>
    </row>
    <row r="66" spans="3:16" x14ac:dyDescent="0.35">
      <c r="C66" t="s">
        <v>41</v>
      </c>
      <c r="D66">
        <v>40</v>
      </c>
      <c r="E66">
        <v>0</v>
      </c>
      <c r="F66">
        <v>10</v>
      </c>
      <c r="G66">
        <v>0</v>
      </c>
      <c r="H66">
        <v>10</v>
      </c>
      <c r="I66">
        <v>0</v>
      </c>
      <c r="J66">
        <v>10</v>
      </c>
      <c r="K66">
        <v>0</v>
      </c>
      <c r="L66">
        <v>10</v>
      </c>
      <c r="M66" t="s">
        <v>196</v>
      </c>
      <c r="N66">
        <v>0</v>
      </c>
      <c r="O66">
        <v>40</v>
      </c>
      <c r="P66">
        <v>4</v>
      </c>
    </row>
    <row r="67" spans="3:16" x14ac:dyDescent="0.35">
      <c r="C67" t="s">
        <v>18</v>
      </c>
      <c r="D67">
        <v>37</v>
      </c>
      <c r="E67">
        <v>0</v>
      </c>
      <c r="F67">
        <v>10</v>
      </c>
      <c r="G67">
        <v>0</v>
      </c>
      <c r="H67">
        <v>10</v>
      </c>
      <c r="I67">
        <v>0</v>
      </c>
      <c r="J67">
        <v>10</v>
      </c>
      <c r="K67" t="s">
        <v>196</v>
      </c>
      <c r="L67">
        <v>0</v>
      </c>
      <c r="M67">
        <v>5</v>
      </c>
      <c r="N67">
        <v>7</v>
      </c>
      <c r="O67">
        <v>37</v>
      </c>
      <c r="P67">
        <v>4</v>
      </c>
    </row>
    <row r="68" spans="3:16" x14ac:dyDescent="0.35">
      <c r="C68" t="s">
        <v>10</v>
      </c>
      <c r="D68">
        <v>35</v>
      </c>
      <c r="E68">
        <v>2</v>
      </c>
      <c r="F68">
        <v>13</v>
      </c>
      <c r="G68">
        <v>5</v>
      </c>
      <c r="H68">
        <v>8</v>
      </c>
      <c r="I68">
        <v>8</v>
      </c>
      <c r="J68">
        <v>7</v>
      </c>
      <c r="K68">
        <v>3</v>
      </c>
      <c r="L68">
        <v>7</v>
      </c>
      <c r="M68">
        <v>6</v>
      </c>
      <c r="N68">
        <v>6</v>
      </c>
      <c r="O68">
        <v>41</v>
      </c>
      <c r="P68">
        <v>5</v>
      </c>
    </row>
    <row r="69" spans="3:16" x14ac:dyDescent="0.35">
      <c r="C69" t="s">
        <v>13</v>
      </c>
      <c r="D69">
        <v>30</v>
      </c>
      <c r="F69">
        <v>0</v>
      </c>
      <c r="G69">
        <v>3</v>
      </c>
      <c r="H69">
        <v>10</v>
      </c>
      <c r="I69">
        <v>3</v>
      </c>
      <c r="J69">
        <v>12</v>
      </c>
      <c r="L69">
        <v>0</v>
      </c>
      <c r="M69">
        <v>4</v>
      </c>
      <c r="N69">
        <v>8</v>
      </c>
      <c r="O69">
        <v>30</v>
      </c>
      <c r="P69">
        <v>3</v>
      </c>
    </row>
    <row r="70" spans="3:16" x14ac:dyDescent="0.35">
      <c r="C70" t="s">
        <v>17</v>
      </c>
      <c r="D70">
        <v>30</v>
      </c>
      <c r="E70">
        <v>5</v>
      </c>
      <c r="F70">
        <v>10</v>
      </c>
      <c r="H70">
        <v>0</v>
      </c>
      <c r="I70">
        <v>6</v>
      </c>
      <c r="J70">
        <v>9</v>
      </c>
      <c r="L70">
        <v>0</v>
      </c>
      <c r="M70">
        <v>1</v>
      </c>
      <c r="N70">
        <v>11</v>
      </c>
      <c r="O70">
        <v>30</v>
      </c>
      <c r="P70">
        <v>3</v>
      </c>
    </row>
    <row r="71" spans="3:16" x14ac:dyDescent="0.35">
      <c r="C71" t="s">
        <v>22</v>
      </c>
      <c r="D71">
        <v>30</v>
      </c>
      <c r="E71">
        <v>4</v>
      </c>
      <c r="F71">
        <v>11</v>
      </c>
      <c r="G71">
        <v>2</v>
      </c>
      <c r="H71">
        <v>11</v>
      </c>
      <c r="I71">
        <v>7</v>
      </c>
      <c r="J71">
        <v>8</v>
      </c>
      <c r="L71">
        <v>0</v>
      </c>
      <c r="N71">
        <v>0</v>
      </c>
      <c r="O71">
        <v>30</v>
      </c>
      <c r="P71">
        <v>3</v>
      </c>
    </row>
    <row r="72" spans="3:16" x14ac:dyDescent="0.35">
      <c r="C72" t="s">
        <v>11</v>
      </c>
      <c r="D72">
        <v>27</v>
      </c>
      <c r="E72">
        <v>6</v>
      </c>
      <c r="F72">
        <v>9</v>
      </c>
      <c r="H72">
        <v>0</v>
      </c>
      <c r="I72">
        <v>2</v>
      </c>
      <c r="J72">
        <v>13</v>
      </c>
      <c r="L72">
        <v>0</v>
      </c>
      <c r="M72">
        <v>7</v>
      </c>
      <c r="N72">
        <v>5</v>
      </c>
      <c r="O72">
        <v>27</v>
      </c>
      <c r="P72">
        <v>3</v>
      </c>
    </row>
    <row r="73" spans="3:16" x14ac:dyDescent="0.35">
      <c r="C73" t="s">
        <v>15</v>
      </c>
      <c r="D73">
        <v>26</v>
      </c>
      <c r="E73">
        <v>0</v>
      </c>
      <c r="F73">
        <v>10</v>
      </c>
      <c r="G73">
        <v>7</v>
      </c>
      <c r="H73">
        <v>6</v>
      </c>
      <c r="I73">
        <v>0</v>
      </c>
      <c r="J73">
        <v>10</v>
      </c>
      <c r="K73" t="s">
        <v>196</v>
      </c>
      <c r="L73">
        <v>0</v>
      </c>
      <c r="M73" t="s">
        <v>196</v>
      </c>
      <c r="N73">
        <v>0</v>
      </c>
      <c r="O73">
        <v>26</v>
      </c>
      <c r="P73">
        <v>3</v>
      </c>
    </row>
    <row r="74" spans="3:16" x14ac:dyDescent="0.35">
      <c r="C74" t="s">
        <v>21</v>
      </c>
      <c r="D74">
        <v>24</v>
      </c>
      <c r="F74">
        <v>0</v>
      </c>
      <c r="G74">
        <v>8</v>
      </c>
      <c r="H74">
        <v>5</v>
      </c>
      <c r="I74">
        <v>4</v>
      </c>
      <c r="J74">
        <v>11</v>
      </c>
      <c r="K74">
        <v>2</v>
      </c>
      <c r="L74">
        <v>8</v>
      </c>
      <c r="N74">
        <v>0</v>
      </c>
      <c r="O74">
        <v>24</v>
      </c>
      <c r="P74">
        <v>3</v>
      </c>
    </row>
    <row r="75" spans="3:16" x14ac:dyDescent="0.35">
      <c r="C75" t="s">
        <v>20</v>
      </c>
      <c r="D75">
        <v>23</v>
      </c>
      <c r="E75">
        <v>1</v>
      </c>
      <c r="F75">
        <v>14</v>
      </c>
      <c r="G75">
        <v>4</v>
      </c>
      <c r="H75">
        <v>9</v>
      </c>
      <c r="J75">
        <v>0</v>
      </c>
      <c r="L75">
        <v>0</v>
      </c>
      <c r="N75">
        <v>0</v>
      </c>
      <c r="O75">
        <v>23</v>
      </c>
      <c r="P75">
        <v>2</v>
      </c>
    </row>
    <row r="76" spans="3:16" x14ac:dyDescent="0.35">
      <c r="C76" t="s">
        <v>23</v>
      </c>
      <c r="D76">
        <v>20</v>
      </c>
      <c r="F76">
        <v>0</v>
      </c>
      <c r="H76">
        <v>0</v>
      </c>
      <c r="I76">
        <v>9</v>
      </c>
      <c r="J76">
        <v>6</v>
      </c>
      <c r="K76">
        <v>5</v>
      </c>
      <c r="L76">
        <v>5</v>
      </c>
      <c r="M76">
        <v>3</v>
      </c>
      <c r="N76">
        <v>9</v>
      </c>
      <c r="O76">
        <v>20</v>
      </c>
      <c r="P76">
        <v>3</v>
      </c>
    </row>
    <row r="77" spans="3:16" x14ac:dyDescent="0.35">
      <c r="C77" t="s">
        <v>14</v>
      </c>
      <c r="D77">
        <v>17</v>
      </c>
      <c r="F77">
        <v>0</v>
      </c>
      <c r="G77">
        <v>6</v>
      </c>
      <c r="H77">
        <v>7</v>
      </c>
      <c r="I77">
        <v>5</v>
      </c>
      <c r="J77">
        <v>10</v>
      </c>
      <c r="L77">
        <v>0</v>
      </c>
      <c r="N77">
        <v>0</v>
      </c>
      <c r="O77">
        <v>17</v>
      </c>
      <c r="P77">
        <v>2</v>
      </c>
    </row>
    <row r="78" spans="3:16" x14ac:dyDescent="0.35">
      <c r="C78" t="s">
        <v>143</v>
      </c>
      <c r="D78">
        <v>11</v>
      </c>
      <c r="E78">
        <v>8</v>
      </c>
      <c r="F78">
        <v>7</v>
      </c>
      <c r="H78">
        <v>0</v>
      </c>
      <c r="J78">
        <v>0</v>
      </c>
      <c r="K78">
        <v>6</v>
      </c>
      <c r="L78">
        <v>4</v>
      </c>
      <c r="N78">
        <v>0</v>
      </c>
      <c r="O78">
        <v>11</v>
      </c>
      <c r="P78">
        <v>2</v>
      </c>
    </row>
    <row r="79" spans="3:16" x14ac:dyDescent="0.35">
      <c r="C79" t="s">
        <v>184</v>
      </c>
      <c r="D79">
        <v>9</v>
      </c>
      <c r="F79">
        <v>0</v>
      </c>
      <c r="H79">
        <v>0</v>
      </c>
      <c r="J79">
        <v>0</v>
      </c>
      <c r="K79">
        <v>1</v>
      </c>
      <c r="L79">
        <v>9</v>
      </c>
      <c r="N79">
        <v>0</v>
      </c>
      <c r="O79">
        <v>9</v>
      </c>
      <c r="P79">
        <v>1</v>
      </c>
    </row>
    <row r="80" spans="3:16" x14ac:dyDescent="0.35">
      <c r="C80" t="s">
        <v>8</v>
      </c>
      <c r="D80">
        <v>8</v>
      </c>
      <c r="E80">
        <v>7</v>
      </c>
      <c r="F80">
        <v>8</v>
      </c>
      <c r="H80">
        <v>0</v>
      </c>
      <c r="J80">
        <v>0</v>
      </c>
      <c r="L80">
        <v>0</v>
      </c>
      <c r="N80">
        <v>0</v>
      </c>
      <c r="O80">
        <v>8</v>
      </c>
      <c r="P80">
        <v>1</v>
      </c>
    </row>
    <row r="81" spans="3:16" x14ac:dyDescent="0.35">
      <c r="C81" t="s">
        <v>144</v>
      </c>
      <c r="D81">
        <v>6</v>
      </c>
      <c r="F81">
        <v>0</v>
      </c>
      <c r="H81">
        <v>0</v>
      </c>
      <c r="J81">
        <v>0</v>
      </c>
      <c r="K81">
        <v>4</v>
      </c>
      <c r="L81">
        <v>6</v>
      </c>
      <c r="N81">
        <v>0</v>
      </c>
      <c r="O81">
        <v>6</v>
      </c>
      <c r="P81">
        <v>1</v>
      </c>
    </row>
    <row r="82" spans="3:16" x14ac:dyDescent="0.35">
      <c r="C82" t="s">
        <v>35</v>
      </c>
      <c r="D82">
        <v>6</v>
      </c>
      <c r="E82">
        <v>9</v>
      </c>
      <c r="F82">
        <v>6</v>
      </c>
      <c r="H82">
        <v>0</v>
      </c>
      <c r="J82">
        <v>0</v>
      </c>
      <c r="L82">
        <v>0</v>
      </c>
      <c r="N82">
        <v>0</v>
      </c>
      <c r="O82">
        <v>6</v>
      </c>
      <c r="P82">
        <v>1</v>
      </c>
    </row>
    <row r="83" spans="3:16" x14ac:dyDescent="0.35">
      <c r="C83" t="s">
        <v>12</v>
      </c>
      <c r="D83">
        <v>0</v>
      </c>
      <c r="F83">
        <v>0</v>
      </c>
      <c r="H83">
        <v>0</v>
      </c>
      <c r="J83">
        <v>0</v>
      </c>
      <c r="L83">
        <v>0</v>
      </c>
      <c r="N83">
        <v>0</v>
      </c>
      <c r="O83">
        <v>0</v>
      </c>
      <c r="P83">
        <v>0</v>
      </c>
    </row>
    <row r="84" spans="3:16" x14ac:dyDescent="0.35">
      <c r="C84" t="s">
        <v>16</v>
      </c>
      <c r="D84">
        <v>0</v>
      </c>
      <c r="F84">
        <v>0</v>
      </c>
      <c r="H84">
        <v>0</v>
      </c>
      <c r="J84">
        <v>0</v>
      </c>
      <c r="L84">
        <v>0</v>
      </c>
      <c r="N84">
        <v>0</v>
      </c>
      <c r="O84">
        <v>0</v>
      </c>
      <c r="P84">
        <v>0</v>
      </c>
    </row>
  </sheetData>
  <sortState ref="Z7:AF25">
    <sortCondition ref="Z7:Z25"/>
  </sortState>
  <mergeCells count="11">
    <mergeCell ref="M4:N4"/>
    <mergeCell ref="E62:F62"/>
    <mergeCell ref="G62:H62"/>
    <mergeCell ref="I62:J62"/>
    <mergeCell ref="K62:L62"/>
    <mergeCell ref="M62:N62"/>
    <mergeCell ref="G5:H5"/>
    <mergeCell ref="E4:F4"/>
    <mergeCell ref="G4:H4"/>
    <mergeCell ref="I4:J4"/>
    <mergeCell ref="K4:L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AF85"/>
  <sheetViews>
    <sheetView workbookViewId="0"/>
  </sheetViews>
  <sheetFormatPr defaultRowHeight="14.5" x14ac:dyDescent="0.35"/>
  <cols>
    <col min="3" max="3" width="13.36328125" customWidth="1"/>
    <col min="4" max="4" width="12.6328125" customWidth="1"/>
    <col min="5" max="5" width="5.54296875" customWidth="1"/>
    <col min="6" max="6" width="6.08984375" customWidth="1"/>
    <col min="7" max="7" width="5.08984375" customWidth="1"/>
    <col min="8" max="8" width="5.453125" customWidth="1"/>
    <col min="9" max="9" width="6.08984375" customWidth="1"/>
    <col min="10" max="10" width="5.6328125" customWidth="1"/>
    <col min="11" max="11" width="6.54296875" customWidth="1"/>
    <col min="12" max="12" width="4.6328125" customWidth="1"/>
    <col min="13" max="13" width="5.08984375" customWidth="1"/>
    <col min="14" max="14" width="5.54296875" customWidth="1"/>
    <col min="18" max="18" width="18.453125" customWidth="1"/>
    <col min="20" max="20" width="9.54296875" customWidth="1"/>
    <col min="24" max="24" width="9.453125" customWidth="1"/>
    <col min="26" max="26" width="17.6328125" customWidth="1"/>
  </cols>
  <sheetData>
    <row r="2" spans="2:32" x14ac:dyDescent="0.35">
      <c r="C2" s="1" t="s">
        <v>221</v>
      </c>
      <c r="D2" s="1"/>
      <c r="E2" s="2"/>
      <c r="F2" s="2"/>
      <c r="G2" s="1" t="s">
        <v>236</v>
      </c>
      <c r="H2" s="2"/>
      <c r="I2" s="2"/>
      <c r="J2" s="2"/>
      <c r="K2" s="2"/>
      <c r="L2" s="2"/>
      <c r="M2" s="15" t="s">
        <v>26</v>
      </c>
      <c r="N2" s="100" t="s">
        <v>238</v>
      </c>
      <c r="O2" s="2"/>
      <c r="R2" t="s">
        <v>190</v>
      </c>
    </row>
    <row r="3" spans="2:32" ht="15" thickBot="1" x14ac:dyDescent="0.4">
      <c r="C3" s="2"/>
      <c r="D3" s="2"/>
      <c r="E3" s="2"/>
      <c r="F3" s="2" t="s">
        <v>231</v>
      </c>
      <c r="G3" s="2"/>
      <c r="H3" s="2"/>
      <c r="I3" s="2"/>
      <c r="J3" s="2"/>
      <c r="K3" s="2"/>
      <c r="L3" s="2"/>
      <c r="M3" s="2"/>
      <c r="N3" s="2"/>
      <c r="O3" s="2"/>
      <c r="R3" s="83" t="s">
        <v>224</v>
      </c>
      <c r="Z3" s="83" t="s">
        <v>225</v>
      </c>
    </row>
    <row r="4" spans="2:32" ht="29" customHeight="1" x14ac:dyDescent="0.35">
      <c r="B4" s="59" t="s">
        <v>7</v>
      </c>
      <c r="C4" s="60" t="s">
        <v>33</v>
      </c>
      <c r="D4" s="103" t="s">
        <v>30</v>
      </c>
      <c r="E4" s="127" t="s">
        <v>1</v>
      </c>
      <c r="F4" s="131"/>
      <c r="G4" s="127" t="s">
        <v>2</v>
      </c>
      <c r="H4" s="132"/>
      <c r="I4" s="125" t="s">
        <v>229</v>
      </c>
      <c r="J4" s="126"/>
      <c r="K4" s="127" t="s">
        <v>0</v>
      </c>
      <c r="L4" s="131"/>
      <c r="M4" s="127" t="s">
        <v>230</v>
      </c>
      <c r="N4" s="131"/>
      <c r="O4" s="62" t="s">
        <v>5</v>
      </c>
      <c r="P4" s="59" t="s">
        <v>152</v>
      </c>
      <c r="R4" s="82" t="s">
        <v>233</v>
      </c>
      <c r="S4" s="83" t="s">
        <v>186</v>
      </c>
      <c r="T4" s="83">
        <f>+E32</f>
        <v>878</v>
      </c>
      <c r="U4" s="83">
        <f>+G32</f>
        <v>917</v>
      </c>
      <c r="V4" s="83">
        <f>+I32</f>
        <v>1109</v>
      </c>
      <c r="W4" s="83">
        <v>1123</v>
      </c>
      <c r="X4" s="83">
        <v>1144</v>
      </c>
      <c r="Z4" s="82" t="s">
        <v>235</v>
      </c>
      <c r="AA4" s="83" t="s">
        <v>186</v>
      </c>
      <c r="AB4" s="83">
        <v>878</v>
      </c>
      <c r="AC4" s="83">
        <v>917</v>
      </c>
      <c r="AD4" s="83">
        <v>1109</v>
      </c>
      <c r="AE4" s="107">
        <v>1123</v>
      </c>
      <c r="AF4" s="83">
        <v>1144</v>
      </c>
    </row>
    <row r="5" spans="2:32" ht="15" thickBot="1" x14ac:dyDescent="0.4">
      <c r="B5" s="63" t="s">
        <v>6</v>
      </c>
      <c r="C5" s="64" t="s">
        <v>32</v>
      </c>
      <c r="D5" s="65" t="s">
        <v>63</v>
      </c>
      <c r="E5" s="129">
        <v>42680</v>
      </c>
      <c r="F5" s="130"/>
      <c r="G5" s="129">
        <v>42707</v>
      </c>
      <c r="H5" s="130"/>
      <c r="I5" s="129">
        <v>42886</v>
      </c>
      <c r="J5" s="130"/>
      <c r="K5" s="129">
        <v>42914</v>
      </c>
      <c r="L5" s="130"/>
      <c r="M5" s="129">
        <v>42935</v>
      </c>
      <c r="N5" s="130"/>
      <c r="O5" s="70" t="s">
        <v>222</v>
      </c>
      <c r="P5" s="74" t="str">
        <f>+O5</f>
        <v xml:space="preserve"> 2016/17</v>
      </c>
      <c r="T5" s="104">
        <f>+E5</f>
        <v>42680</v>
      </c>
      <c r="U5" s="104">
        <f>+G5</f>
        <v>42707</v>
      </c>
      <c r="V5" s="104">
        <f>+I5</f>
        <v>42886</v>
      </c>
      <c r="W5" s="104">
        <f>+K5</f>
        <v>42914</v>
      </c>
      <c r="X5" s="104">
        <f>+M5</f>
        <v>42935</v>
      </c>
      <c r="AB5" s="104">
        <v>42680</v>
      </c>
      <c r="AC5" s="104">
        <v>42707</v>
      </c>
      <c r="AD5" s="104">
        <v>42886</v>
      </c>
      <c r="AE5" s="108">
        <v>42914</v>
      </c>
      <c r="AF5" s="104">
        <v>42935</v>
      </c>
    </row>
    <row r="6" spans="2:32" x14ac:dyDescent="0.35">
      <c r="B6">
        <v>1</v>
      </c>
      <c r="C6" s="7" t="s">
        <v>13</v>
      </c>
      <c r="D6" s="71">
        <f t="shared" ref="D6:D25" si="0">O6-MIN(F6,H6,J6,L6,N6)</f>
        <v>27</v>
      </c>
      <c r="E6" s="88">
        <v>1</v>
      </c>
      <c r="F6" s="20">
        <f t="shared" ref="F6:F25" si="1">IF(ISBLANK(E6),0,F$29+1-E6)</f>
        <v>13</v>
      </c>
      <c r="G6" s="93">
        <v>6</v>
      </c>
      <c r="H6" s="20">
        <f t="shared" ref="H6:H25" si="2">IF(ISBLANK(G6),0,H$29+1-G6)</f>
        <v>5</v>
      </c>
      <c r="I6" s="93">
        <v>2</v>
      </c>
      <c r="J6" s="20">
        <f t="shared" ref="J6:J25" si="3">IF(ISBLANK(I6),0,J$29+1-I6)</f>
        <v>5</v>
      </c>
      <c r="K6" s="93">
        <v>3</v>
      </c>
      <c r="L6" s="21">
        <f t="shared" ref="L6:L25" si="4">IF(ISBLANK(K6),0,L$29+1-K6)</f>
        <v>4</v>
      </c>
      <c r="M6" s="93"/>
      <c r="N6" s="27">
        <f t="shared" ref="N6:N25" si="5">IF(ISBLANK(M6),0,N$29+1-M6)</f>
        <v>0</v>
      </c>
      <c r="O6" s="28">
        <f t="shared" ref="O6:O25" si="6">+F6+H6+J6+L6+N6</f>
        <v>27</v>
      </c>
      <c r="P6" s="75">
        <f t="shared" ref="P6:P25" si="7">+COUNT(E6,G6,I6,K6,M6)</f>
        <v>4</v>
      </c>
      <c r="R6" s="83" t="s">
        <v>187</v>
      </c>
      <c r="S6" s="83" t="s">
        <v>76</v>
      </c>
      <c r="T6" s="84" t="s">
        <v>77</v>
      </c>
      <c r="U6" s="84" t="s">
        <v>78</v>
      </c>
      <c r="V6" s="84" t="s">
        <v>79</v>
      </c>
      <c r="W6" s="84" t="s">
        <v>80</v>
      </c>
      <c r="X6" s="84" t="s">
        <v>81</v>
      </c>
      <c r="Z6" s="83" t="s">
        <v>187</v>
      </c>
      <c r="AA6" s="83" t="s">
        <v>76</v>
      </c>
      <c r="AB6" s="84" t="s">
        <v>77</v>
      </c>
      <c r="AC6" s="84" t="s">
        <v>78</v>
      </c>
      <c r="AD6" s="84" t="s">
        <v>79</v>
      </c>
      <c r="AE6" s="109" t="s">
        <v>80</v>
      </c>
      <c r="AF6" s="84" t="s">
        <v>81</v>
      </c>
    </row>
    <row r="7" spans="2:32" x14ac:dyDescent="0.35">
      <c r="B7">
        <v>2</v>
      </c>
      <c r="C7" s="8" t="s">
        <v>8</v>
      </c>
      <c r="D7" s="72">
        <f t="shared" si="0"/>
        <v>25</v>
      </c>
      <c r="E7" s="89">
        <v>3</v>
      </c>
      <c r="F7" s="21">
        <f t="shared" si="1"/>
        <v>11</v>
      </c>
      <c r="G7" s="94">
        <v>3</v>
      </c>
      <c r="H7" s="21">
        <f t="shared" si="2"/>
        <v>8</v>
      </c>
      <c r="I7" s="94"/>
      <c r="J7" s="21">
        <f t="shared" si="3"/>
        <v>0</v>
      </c>
      <c r="K7" s="94">
        <v>1</v>
      </c>
      <c r="L7" s="21">
        <f t="shared" si="4"/>
        <v>6</v>
      </c>
      <c r="M7" s="94"/>
      <c r="N7" s="31">
        <f t="shared" si="5"/>
        <v>0</v>
      </c>
      <c r="O7" s="32">
        <f t="shared" si="6"/>
        <v>25</v>
      </c>
      <c r="P7" s="76">
        <f t="shared" si="7"/>
        <v>3</v>
      </c>
      <c r="R7" t="str">
        <f t="shared" ref="R7:R18" si="8">RIGHT(C6,LEN(C6)-FIND(" ",C6)) &amp; "_" &amp; LEFT(C6,FIND(" ",C6)-1)</f>
        <v>Hoben_David</v>
      </c>
      <c r="S7">
        <f>IF(D6&gt;0,+B6,0)</f>
        <v>1</v>
      </c>
      <c r="T7">
        <f t="shared" ref="T7:T18" si="9">+E6</f>
        <v>1</v>
      </c>
      <c r="U7">
        <f t="shared" ref="U7:U18" si="10">+G6</f>
        <v>6</v>
      </c>
      <c r="V7">
        <f t="shared" ref="V7:V18" si="11">+I6</f>
        <v>2</v>
      </c>
      <c r="W7">
        <f t="shared" ref="W7:W18" si="12">+K6</f>
        <v>3</v>
      </c>
      <c r="X7">
        <f t="shared" ref="X7:X18" si="13">+M6</f>
        <v>0</v>
      </c>
      <c r="Z7" t="s">
        <v>102</v>
      </c>
      <c r="AA7">
        <v>11</v>
      </c>
      <c r="AB7">
        <v>0</v>
      </c>
      <c r="AC7">
        <v>0</v>
      </c>
      <c r="AD7">
        <v>3</v>
      </c>
      <c r="AE7" s="110">
        <v>0</v>
      </c>
      <c r="AF7">
        <v>0</v>
      </c>
    </row>
    <row r="8" spans="2:32" ht="14.4" customHeight="1" x14ac:dyDescent="0.35">
      <c r="B8" s="58" t="s">
        <v>237</v>
      </c>
      <c r="C8" s="8" t="s">
        <v>17</v>
      </c>
      <c r="D8" s="72">
        <f t="shared" si="0"/>
        <v>24</v>
      </c>
      <c r="E8" s="89">
        <v>2</v>
      </c>
      <c r="F8" s="21">
        <f t="shared" si="1"/>
        <v>12</v>
      </c>
      <c r="G8" s="94">
        <v>5</v>
      </c>
      <c r="H8" s="21">
        <f t="shared" si="2"/>
        <v>6</v>
      </c>
      <c r="I8" s="94"/>
      <c r="J8" s="21">
        <f t="shared" si="3"/>
        <v>0</v>
      </c>
      <c r="K8" s="94"/>
      <c r="L8" s="21">
        <f t="shared" si="4"/>
        <v>0</v>
      </c>
      <c r="M8" s="94">
        <v>1</v>
      </c>
      <c r="N8" s="31">
        <f t="shared" si="5"/>
        <v>6</v>
      </c>
      <c r="O8" s="32">
        <f t="shared" si="6"/>
        <v>24</v>
      </c>
      <c r="P8" s="76">
        <f t="shared" si="7"/>
        <v>3</v>
      </c>
      <c r="R8" t="str">
        <f t="shared" si="8"/>
        <v>Delaney_Dave</v>
      </c>
      <c r="S8">
        <f t="shared" ref="S8:S26" si="14">IF(D7&gt;0,+B7,0)</f>
        <v>2</v>
      </c>
      <c r="T8">
        <f t="shared" si="9"/>
        <v>3</v>
      </c>
      <c r="U8">
        <f t="shared" si="10"/>
        <v>3</v>
      </c>
      <c r="V8">
        <f t="shared" si="11"/>
        <v>0</v>
      </c>
      <c r="W8">
        <f t="shared" si="12"/>
        <v>1</v>
      </c>
      <c r="X8">
        <f t="shared" si="13"/>
        <v>0</v>
      </c>
      <c r="Z8" t="s">
        <v>146</v>
      </c>
      <c r="AA8">
        <v>0</v>
      </c>
      <c r="AB8">
        <v>0</v>
      </c>
      <c r="AC8">
        <v>0</v>
      </c>
      <c r="AD8">
        <v>0</v>
      </c>
      <c r="AE8" s="110">
        <v>0</v>
      </c>
      <c r="AF8">
        <v>0</v>
      </c>
    </row>
    <row r="9" spans="2:32" x14ac:dyDescent="0.35">
      <c r="B9" s="58" t="s">
        <v>237</v>
      </c>
      <c r="C9" s="8" t="s">
        <v>19</v>
      </c>
      <c r="D9" s="72">
        <f t="shared" si="0"/>
        <v>24</v>
      </c>
      <c r="E9" s="89">
        <v>5</v>
      </c>
      <c r="F9" s="21">
        <f t="shared" si="1"/>
        <v>9</v>
      </c>
      <c r="G9" s="94">
        <v>1</v>
      </c>
      <c r="H9" s="21">
        <f t="shared" si="2"/>
        <v>10</v>
      </c>
      <c r="I9" s="94"/>
      <c r="J9" s="21">
        <f t="shared" si="3"/>
        <v>0</v>
      </c>
      <c r="K9" s="94"/>
      <c r="L9" s="21">
        <f t="shared" si="4"/>
        <v>0</v>
      </c>
      <c r="M9" s="94">
        <v>2</v>
      </c>
      <c r="N9" s="31">
        <f t="shared" si="5"/>
        <v>5</v>
      </c>
      <c r="O9" s="32">
        <f t="shared" si="6"/>
        <v>24</v>
      </c>
      <c r="P9" s="76">
        <f t="shared" si="7"/>
        <v>3</v>
      </c>
      <c r="R9" t="str">
        <f t="shared" si="8"/>
        <v>Martin_Angela</v>
      </c>
      <c r="S9" t="str">
        <f t="shared" si="14"/>
        <v>=3</v>
      </c>
      <c r="T9">
        <f t="shared" si="9"/>
        <v>2</v>
      </c>
      <c r="U9">
        <f t="shared" si="10"/>
        <v>5</v>
      </c>
      <c r="V9">
        <f t="shared" si="11"/>
        <v>0</v>
      </c>
      <c r="W9">
        <f t="shared" si="12"/>
        <v>0</v>
      </c>
      <c r="X9">
        <f t="shared" si="13"/>
        <v>1</v>
      </c>
      <c r="Z9" t="s">
        <v>104</v>
      </c>
      <c r="AA9">
        <v>4</v>
      </c>
      <c r="AB9">
        <v>5</v>
      </c>
      <c r="AC9">
        <v>1</v>
      </c>
      <c r="AD9">
        <v>0</v>
      </c>
      <c r="AE9" s="110">
        <v>0</v>
      </c>
      <c r="AF9">
        <v>2</v>
      </c>
    </row>
    <row r="10" spans="2:32" x14ac:dyDescent="0.35">
      <c r="B10">
        <v>5</v>
      </c>
      <c r="C10" s="8" t="s">
        <v>11</v>
      </c>
      <c r="D10" s="72">
        <f t="shared" si="0"/>
        <v>19</v>
      </c>
      <c r="E10" s="89">
        <v>8</v>
      </c>
      <c r="F10" s="21">
        <f t="shared" si="1"/>
        <v>6</v>
      </c>
      <c r="G10" s="94">
        <v>2</v>
      </c>
      <c r="H10" s="21">
        <f t="shared" si="2"/>
        <v>9</v>
      </c>
      <c r="I10" s="94"/>
      <c r="J10" s="21">
        <f t="shared" si="3"/>
        <v>0</v>
      </c>
      <c r="K10" s="94"/>
      <c r="L10" s="21">
        <f t="shared" si="4"/>
        <v>0</v>
      </c>
      <c r="M10" s="94">
        <v>3</v>
      </c>
      <c r="N10" s="31">
        <f t="shared" si="5"/>
        <v>4</v>
      </c>
      <c r="O10" s="32">
        <f t="shared" si="6"/>
        <v>19</v>
      </c>
      <c r="P10" s="76">
        <f t="shared" si="7"/>
        <v>3</v>
      </c>
      <c r="R10" t="str">
        <f t="shared" si="8"/>
        <v>Crane_David</v>
      </c>
      <c r="S10" t="str">
        <f t="shared" si="14"/>
        <v>=3</v>
      </c>
      <c r="T10">
        <f t="shared" si="9"/>
        <v>5</v>
      </c>
      <c r="U10">
        <f t="shared" si="10"/>
        <v>1</v>
      </c>
      <c r="V10">
        <f t="shared" si="11"/>
        <v>0</v>
      </c>
      <c r="W10">
        <f t="shared" si="12"/>
        <v>0</v>
      </c>
      <c r="X10">
        <f t="shared" si="13"/>
        <v>2</v>
      </c>
      <c r="Z10" t="s">
        <v>101</v>
      </c>
      <c r="AA10">
        <v>0</v>
      </c>
      <c r="AB10">
        <v>0</v>
      </c>
      <c r="AC10">
        <v>0</v>
      </c>
      <c r="AD10">
        <v>0</v>
      </c>
      <c r="AE10" s="110">
        <v>0</v>
      </c>
      <c r="AF10">
        <v>0</v>
      </c>
    </row>
    <row r="11" spans="2:32" x14ac:dyDescent="0.35">
      <c r="B11">
        <v>6</v>
      </c>
      <c r="C11" s="8" t="s">
        <v>21</v>
      </c>
      <c r="D11" s="72">
        <f t="shared" si="0"/>
        <v>13</v>
      </c>
      <c r="E11" s="89"/>
      <c r="F11" s="21">
        <f t="shared" si="1"/>
        <v>0</v>
      </c>
      <c r="G11" s="94">
        <v>4</v>
      </c>
      <c r="H11" s="21">
        <f t="shared" si="2"/>
        <v>7</v>
      </c>
      <c r="I11" s="94">
        <v>1</v>
      </c>
      <c r="J11" s="21">
        <f t="shared" si="3"/>
        <v>6</v>
      </c>
      <c r="K11" s="94"/>
      <c r="L11" s="21">
        <f t="shared" si="4"/>
        <v>0</v>
      </c>
      <c r="M11" s="94"/>
      <c r="N11" s="31">
        <f t="shared" si="5"/>
        <v>0</v>
      </c>
      <c r="O11" s="32">
        <f t="shared" si="6"/>
        <v>13</v>
      </c>
      <c r="P11" s="76">
        <f t="shared" si="7"/>
        <v>2</v>
      </c>
      <c r="R11" t="str">
        <f t="shared" si="8"/>
        <v>Martin_Malcolm</v>
      </c>
      <c r="S11">
        <f t="shared" si="14"/>
        <v>5</v>
      </c>
      <c r="T11">
        <f t="shared" si="9"/>
        <v>8</v>
      </c>
      <c r="U11">
        <f t="shared" si="10"/>
        <v>2</v>
      </c>
      <c r="V11">
        <f t="shared" si="11"/>
        <v>0</v>
      </c>
      <c r="W11">
        <f t="shared" si="12"/>
        <v>0</v>
      </c>
      <c r="X11">
        <f t="shared" si="13"/>
        <v>3</v>
      </c>
      <c r="Z11" t="s">
        <v>111</v>
      </c>
      <c r="AA11">
        <v>0</v>
      </c>
      <c r="AB11">
        <v>0</v>
      </c>
      <c r="AC11">
        <v>0</v>
      </c>
      <c r="AD11">
        <v>0</v>
      </c>
      <c r="AE11" s="110">
        <v>0</v>
      </c>
      <c r="AF11">
        <v>0</v>
      </c>
    </row>
    <row r="12" spans="2:32" x14ac:dyDescent="0.35">
      <c r="B12">
        <v>7</v>
      </c>
      <c r="C12" s="8" t="s">
        <v>14</v>
      </c>
      <c r="D12" s="72">
        <f t="shared" si="0"/>
        <v>10</v>
      </c>
      <c r="E12" s="89">
        <v>4</v>
      </c>
      <c r="F12" s="21">
        <f t="shared" si="1"/>
        <v>10</v>
      </c>
      <c r="G12" s="94"/>
      <c r="H12" s="21">
        <f t="shared" si="2"/>
        <v>0</v>
      </c>
      <c r="I12" s="94"/>
      <c r="J12" s="21">
        <f t="shared" si="3"/>
        <v>0</v>
      </c>
      <c r="K12" s="94"/>
      <c r="L12" s="21">
        <f t="shared" si="4"/>
        <v>0</v>
      </c>
      <c r="M12" s="94"/>
      <c r="N12" s="31">
        <f t="shared" si="5"/>
        <v>0</v>
      </c>
      <c r="O12" s="32">
        <f t="shared" si="6"/>
        <v>10</v>
      </c>
      <c r="P12" s="76">
        <f t="shared" si="7"/>
        <v>1</v>
      </c>
      <c r="R12" t="str">
        <f t="shared" si="8"/>
        <v>Flint_Chris</v>
      </c>
      <c r="S12">
        <f t="shared" si="14"/>
        <v>6</v>
      </c>
      <c r="T12">
        <f t="shared" si="9"/>
        <v>0</v>
      </c>
      <c r="U12">
        <f t="shared" si="10"/>
        <v>4</v>
      </c>
      <c r="V12">
        <f t="shared" si="11"/>
        <v>1</v>
      </c>
      <c r="W12">
        <f t="shared" si="12"/>
        <v>0</v>
      </c>
      <c r="X12">
        <f t="shared" si="13"/>
        <v>0</v>
      </c>
      <c r="Z12" t="s">
        <v>99</v>
      </c>
      <c r="AA12">
        <v>0</v>
      </c>
      <c r="AB12">
        <v>0</v>
      </c>
      <c r="AC12">
        <v>0</v>
      </c>
      <c r="AD12">
        <v>0</v>
      </c>
      <c r="AE12" s="110">
        <v>0</v>
      </c>
      <c r="AF12">
        <v>0</v>
      </c>
    </row>
    <row r="13" spans="2:32" x14ac:dyDescent="0.35">
      <c r="B13">
        <v>8</v>
      </c>
      <c r="C13" s="8" t="s">
        <v>20</v>
      </c>
      <c r="D13" s="72">
        <f t="shared" si="0"/>
        <v>8</v>
      </c>
      <c r="E13" s="89">
        <v>6</v>
      </c>
      <c r="F13" s="21">
        <f t="shared" si="1"/>
        <v>8</v>
      </c>
      <c r="G13" s="94"/>
      <c r="H13" s="21">
        <f t="shared" si="2"/>
        <v>0</v>
      </c>
      <c r="I13" s="94"/>
      <c r="J13" s="21">
        <f t="shared" si="3"/>
        <v>0</v>
      </c>
      <c r="K13" s="94"/>
      <c r="L13" s="21">
        <f t="shared" si="4"/>
        <v>0</v>
      </c>
      <c r="M13" s="94"/>
      <c r="N13" s="31">
        <f t="shared" si="5"/>
        <v>0</v>
      </c>
      <c r="O13" s="32">
        <f t="shared" si="6"/>
        <v>8</v>
      </c>
      <c r="P13" s="76">
        <f t="shared" si="7"/>
        <v>1</v>
      </c>
      <c r="R13" t="str">
        <f t="shared" si="8"/>
        <v>Harran_Mick</v>
      </c>
      <c r="S13">
        <f t="shared" si="14"/>
        <v>7</v>
      </c>
      <c r="T13">
        <f t="shared" si="9"/>
        <v>4</v>
      </c>
      <c r="U13">
        <f t="shared" si="10"/>
        <v>0</v>
      </c>
      <c r="V13">
        <f t="shared" si="11"/>
        <v>0</v>
      </c>
      <c r="W13">
        <f t="shared" si="12"/>
        <v>0</v>
      </c>
      <c r="X13">
        <f t="shared" si="13"/>
        <v>0</v>
      </c>
      <c r="Z13" t="s">
        <v>94</v>
      </c>
      <c r="AA13">
        <v>2</v>
      </c>
      <c r="AB13">
        <v>3</v>
      </c>
      <c r="AC13">
        <v>3</v>
      </c>
      <c r="AD13">
        <v>0</v>
      </c>
      <c r="AE13" s="110">
        <v>1</v>
      </c>
      <c r="AF13">
        <v>0</v>
      </c>
    </row>
    <row r="14" spans="2:32" x14ac:dyDescent="0.35">
      <c r="B14">
        <v>9</v>
      </c>
      <c r="C14" s="8" t="s">
        <v>10</v>
      </c>
      <c r="D14" s="72">
        <f t="shared" si="0"/>
        <v>7</v>
      </c>
      <c r="E14" s="89">
        <v>7</v>
      </c>
      <c r="F14" s="21">
        <f t="shared" si="1"/>
        <v>7</v>
      </c>
      <c r="G14" s="94"/>
      <c r="H14" s="21">
        <f t="shared" si="2"/>
        <v>0</v>
      </c>
      <c r="I14" s="94"/>
      <c r="J14" s="21">
        <f t="shared" si="3"/>
        <v>0</v>
      </c>
      <c r="K14" s="94"/>
      <c r="L14" s="21">
        <f t="shared" si="4"/>
        <v>0</v>
      </c>
      <c r="M14" s="94"/>
      <c r="N14" s="31">
        <f t="shared" si="5"/>
        <v>0</v>
      </c>
      <c r="O14" s="32">
        <f t="shared" si="6"/>
        <v>7</v>
      </c>
      <c r="P14" s="76">
        <f t="shared" si="7"/>
        <v>1</v>
      </c>
      <c r="R14" t="str">
        <f t="shared" si="8"/>
        <v>King_Paul</v>
      </c>
      <c r="S14">
        <f t="shared" si="14"/>
        <v>8</v>
      </c>
      <c r="T14">
        <f t="shared" si="9"/>
        <v>6</v>
      </c>
      <c r="U14">
        <f t="shared" si="10"/>
        <v>0</v>
      </c>
      <c r="V14">
        <f t="shared" si="11"/>
        <v>0</v>
      </c>
      <c r="W14">
        <f t="shared" si="12"/>
        <v>0</v>
      </c>
      <c r="X14">
        <f t="shared" si="13"/>
        <v>0</v>
      </c>
      <c r="Z14" t="s">
        <v>96</v>
      </c>
      <c r="AA14">
        <v>0</v>
      </c>
      <c r="AB14">
        <v>0</v>
      </c>
      <c r="AC14">
        <v>0</v>
      </c>
      <c r="AD14">
        <v>0</v>
      </c>
      <c r="AE14" s="110">
        <v>0</v>
      </c>
      <c r="AF14">
        <v>0</v>
      </c>
    </row>
    <row r="15" spans="2:32" x14ac:dyDescent="0.35">
      <c r="B15">
        <v>10</v>
      </c>
      <c r="C15" s="106" t="s">
        <v>232</v>
      </c>
      <c r="D15" s="72">
        <f t="shared" si="0"/>
        <v>5</v>
      </c>
      <c r="E15" s="89"/>
      <c r="F15" s="21">
        <f t="shared" si="1"/>
        <v>0</v>
      </c>
      <c r="G15" s="94"/>
      <c r="H15" s="21">
        <f t="shared" si="2"/>
        <v>0</v>
      </c>
      <c r="I15" s="94"/>
      <c r="J15" s="21">
        <f t="shared" si="3"/>
        <v>0</v>
      </c>
      <c r="K15" s="94">
        <v>2</v>
      </c>
      <c r="L15" s="21">
        <f t="shared" si="4"/>
        <v>5</v>
      </c>
      <c r="M15" s="94"/>
      <c r="N15" s="31">
        <f t="shared" si="5"/>
        <v>0</v>
      </c>
      <c r="O15" s="32">
        <f t="shared" si="6"/>
        <v>5</v>
      </c>
      <c r="P15" s="76">
        <f t="shared" si="7"/>
        <v>1</v>
      </c>
      <c r="R15" t="str">
        <f t="shared" si="8"/>
        <v>Maskell_Dan</v>
      </c>
      <c r="S15">
        <f t="shared" si="14"/>
        <v>9</v>
      </c>
      <c r="T15">
        <f t="shared" si="9"/>
        <v>7</v>
      </c>
      <c r="U15">
        <f t="shared" si="10"/>
        <v>0</v>
      </c>
      <c r="V15">
        <f t="shared" si="11"/>
        <v>0</v>
      </c>
      <c r="W15">
        <f t="shared" si="12"/>
        <v>0</v>
      </c>
      <c r="X15">
        <f t="shared" si="13"/>
        <v>0</v>
      </c>
      <c r="Z15" t="s">
        <v>106</v>
      </c>
      <c r="AA15">
        <v>6</v>
      </c>
      <c r="AB15">
        <v>0</v>
      </c>
      <c r="AC15">
        <v>4</v>
      </c>
      <c r="AD15">
        <v>1</v>
      </c>
      <c r="AE15" s="110">
        <v>0</v>
      </c>
      <c r="AF15">
        <v>0</v>
      </c>
    </row>
    <row r="16" spans="2:32" x14ac:dyDescent="0.35">
      <c r="B16">
        <v>11</v>
      </c>
      <c r="C16" s="8" t="s">
        <v>16</v>
      </c>
      <c r="D16" s="72">
        <f t="shared" si="0"/>
        <v>4</v>
      </c>
      <c r="E16" s="89"/>
      <c r="F16" s="21">
        <f t="shared" si="1"/>
        <v>0</v>
      </c>
      <c r="G16" s="94"/>
      <c r="H16" s="21">
        <f t="shared" si="2"/>
        <v>0</v>
      </c>
      <c r="I16" s="94">
        <v>3</v>
      </c>
      <c r="J16" s="21">
        <f t="shared" si="3"/>
        <v>4</v>
      </c>
      <c r="K16" s="94"/>
      <c r="L16" s="21">
        <f t="shared" si="4"/>
        <v>0</v>
      </c>
      <c r="M16" s="94"/>
      <c r="N16" s="31">
        <f t="shared" si="5"/>
        <v>0</v>
      </c>
      <c r="O16" s="32">
        <f t="shared" si="6"/>
        <v>4</v>
      </c>
      <c r="P16" s="76">
        <f t="shared" si="7"/>
        <v>1</v>
      </c>
      <c r="R16" t="str">
        <f t="shared" si="8"/>
        <v>Michell_Roger</v>
      </c>
      <c r="S16">
        <f t="shared" si="14"/>
        <v>10</v>
      </c>
      <c r="T16">
        <f t="shared" si="9"/>
        <v>0</v>
      </c>
      <c r="U16">
        <f t="shared" si="10"/>
        <v>0</v>
      </c>
      <c r="V16">
        <f t="shared" si="11"/>
        <v>0</v>
      </c>
      <c r="W16">
        <f t="shared" si="12"/>
        <v>2</v>
      </c>
      <c r="X16">
        <f t="shared" si="13"/>
        <v>0</v>
      </c>
      <c r="Z16" t="s">
        <v>185</v>
      </c>
      <c r="AA16">
        <v>0</v>
      </c>
      <c r="AB16">
        <v>0</v>
      </c>
      <c r="AC16">
        <v>0</v>
      </c>
      <c r="AD16">
        <v>0</v>
      </c>
      <c r="AE16" s="110">
        <v>0</v>
      </c>
      <c r="AF16">
        <v>0</v>
      </c>
    </row>
    <row r="17" spans="2:32" x14ac:dyDescent="0.35">
      <c r="B17">
        <v>12</v>
      </c>
      <c r="C17" s="8" t="s">
        <v>12</v>
      </c>
      <c r="D17" s="73">
        <f t="shared" si="0"/>
        <v>0</v>
      </c>
      <c r="E17" s="89"/>
      <c r="F17" s="21">
        <f t="shared" si="1"/>
        <v>0</v>
      </c>
      <c r="G17" s="94"/>
      <c r="H17" s="21">
        <f t="shared" si="2"/>
        <v>0</v>
      </c>
      <c r="I17" s="94"/>
      <c r="J17" s="21">
        <f t="shared" si="3"/>
        <v>0</v>
      </c>
      <c r="K17" s="94"/>
      <c r="L17" s="21">
        <f t="shared" si="4"/>
        <v>0</v>
      </c>
      <c r="M17" s="94"/>
      <c r="N17" s="31">
        <f t="shared" si="5"/>
        <v>0</v>
      </c>
      <c r="O17" s="32">
        <f t="shared" si="6"/>
        <v>0</v>
      </c>
      <c r="P17" s="76">
        <f t="shared" si="7"/>
        <v>0</v>
      </c>
      <c r="R17" t="str">
        <f t="shared" si="8"/>
        <v>Burnett_Kevin</v>
      </c>
      <c r="S17">
        <f t="shared" si="14"/>
        <v>11</v>
      </c>
      <c r="T17">
        <f t="shared" si="9"/>
        <v>0</v>
      </c>
      <c r="U17">
        <f t="shared" si="10"/>
        <v>0</v>
      </c>
      <c r="V17">
        <f t="shared" si="11"/>
        <v>3</v>
      </c>
      <c r="W17">
        <f t="shared" si="12"/>
        <v>0</v>
      </c>
      <c r="X17">
        <f t="shared" si="13"/>
        <v>0</v>
      </c>
      <c r="Z17" t="s">
        <v>105</v>
      </c>
      <c r="AA17">
        <v>7</v>
      </c>
      <c r="AB17">
        <v>4</v>
      </c>
      <c r="AC17">
        <v>0</v>
      </c>
      <c r="AD17">
        <v>0</v>
      </c>
      <c r="AE17" s="110">
        <v>0</v>
      </c>
      <c r="AF17">
        <v>0</v>
      </c>
    </row>
    <row r="18" spans="2:32" x14ac:dyDescent="0.35">
      <c r="B18">
        <v>13</v>
      </c>
      <c r="C18" s="8" t="s">
        <v>15</v>
      </c>
      <c r="D18" s="73">
        <f t="shared" si="0"/>
        <v>0</v>
      </c>
      <c r="E18" s="89"/>
      <c r="F18" s="21">
        <f t="shared" si="1"/>
        <v>0</v>
      </c>
      <c r="G18" s="94"/>
      <c r="H18" s="21">
        <f t="shared" si="2"/>
        <v>0</v>
      </c>
      <c r="I18" s="94"/>
      <c r="J18" s="21">
        <f t="shared" si="3"/>
        <v>0</v>
      </c>
      <c r="K18" s="94"/>
      <c r="L18" s="21">
        <f t="shared" si="4"/>
        <v>0</v>
      </c>
      <c r="M18" s="94"/>
      <c r="N18" s="31">
        <f t="shared" si="5"/>
        <v>0</v>
      </c>
      <c r="O18" s="32">
        <f t="shared" si="6"/>
        <v>0</v>
      </c>
      <c r="P18" s="76">
        <f t="shared" si="7"/>
        <v>0</v>
      </c>
      <c r="R18" t="str">
        <f t="shared" si="8"/>
        <v>Crilley_Kathy</v>
      </c>
      <c r="S18">
        <f t="shared" si="14"/>
        <v>0</v>
      </c>
      <c r="T18">
        <f t="shared" si="9"/>
        <v>0</v>
      </c>
      <c r="U18">
        <f t="shared" si="10"/>
        <v>0</v>
      </c>
      <c r="V18">
        <f t="shared" si="11"/>
        <v>0</v>
      </c>
      <c r="W18">
        <f t="shared" si="12"/>
        <v>0</v>
      </c>
      <c r="X18">
        <f t="shared" si="13"/>
        <v>0</v>
      </c>
      <c r="Z18" t="s">
        <v>100</v>
      </c>
      <c r="AA18">
        <v>1</v>
      </c>
      <c r="AB18">
        <v>1</v>
      </c>
      <c r="AC18">
        <v>6</v>
      </c>
      <c r="AD18">
        <v>2</v>
      </c>
      <c r="AE18" s="110">
        <v>3</v>
      </c>
      <c r="AF18">
        <v>0</v>
      </c>
    </row>
    <row r="19" spans="2:32" x14ac:dyDescent="0.35">
      <c r="B19">
        <v>14</v>
      </c>
      <c r="C19" s="8" t="s">
        <v>18</v>
      </c>
      <c r="D19" s="73">
        <f t="shared" si="0"/>
        <v>0</v>
      </c>
      <c r="E19" s="89"/>
      <c r="F19" s="21">
        <f t="shared" si="1"/>
        <v>0</v>
      </c>
      <c r="G19" s="94"/>
      <c r="H19" s="21">
        <f t="shared" si="2"/>
        <v>0</v>
      </c>
      <c r="I19" s="94"/>
      <c r="J19" s="21">
        <f t="shared" si="3"/>
        <v>0</v>
      </c>
      <c r="K19" s="94"/>
      <c r="L19" s="21">
        <f t="shared" si="4"/>
        <v>0</v>
      </c>
      <c r="M19" s="94"/>
      <c r="N19" s="31">
        <f t="shared" si="5"/>
        <v>0</v>
      </c>
      <c r="O19" s="32">
        <f t="shared" si="6"/>
        <v>0</v>
      </c>
      <c r="P19" s="76">
        <f t="shared" si="7"/>
        <v>0</v>
      </c>
      <c r="R19" t="str">
        <f t="shared" ref="R19:R26" si="15">RIGHT(C18,LEN(C18)-FIND(" ",C18)) &amp; "_" &amp; LEFT(C18,FIND(" ",C18)-1)</f>
        <v>Easton_Mark</v>
      </c>
      <c r="S19">
        <f t="shared" si="14"/>
        <v>0</v>
      </c>
      <c r="T19">
        <f t="shared" ref="T19:T26" si="16">+E18</f>
        <v>0</v>
      </c>
      <c r="U19">
        <f t="shared" ref="U19:U26" si="17">+G18</f>
        <v>0</v>
      </c>
      <c r="V19">
        <f t="shared" ref="V19:V26" si="18">+I18</f>
        <v>0</v>
      </c>
      <c r="W19">
        <f t="shared" ref="W19:W26" si="19">+K18</f>
        <v>0</v>
      </c>
      <c r="X19">
        <f t="shared" ref="X19:X26" si="20">+M18</f>
        <v>0</v>
      </c>
      <c r="Z19" t="s">
        <v>103</v>
      </c>
      <c r="AA19">
        <v>8</v>
      </c>
      <c r="AB19">
        <v>6</v>
      </c>
      <c r="AC19">
        <v>0</v>
      </c>
      <c r="AD19">
        <v>0</v>
      </c>
      <c r="AE19" s="110">
        <v>0</v>
      </c>
      <c r="AF19">
        <v>0</v>
      </c>
    </row>
    <row r="20" spans="2:32" x14ac:dyDescent="0.35">
      <c r="B20">
        <v>15</v>
      </c>
      <c r="C20" s="8" t="s">
        <v>184</v>
      </c>
      <c r="D20" s="72">
        <f t="shared" si="0"/>
        <v>0</v>
      </c>
      <c r="E20" s="89"/>
      <c r="F20" s="21">
        <f t="shared" si="1"/>
        <v>0</v>
      </c>
      <c r="G20" s="94"/>
      <c r="H20" s="21">
        <f t="shared" si="2"/>
        <v>0</v>
      </c>
      <c r="I20" s="94"/>
      <c r="J20" s="21">
        <f t="shared" si="3"/>
        <v>0</v>
      </c>
      <c r="K20" s="94"/>
      <c r="L20" s="21">
        <f t="shared" si="4"/>
        <v>0</v>
      </c>
      <c r="M20" s="94"/>
      <c r="N20" s="31">
        <f t="shared" si="5"/>
        <v>0</v>
      </c>
      <c r="O20" s="32">
        <f t="shared" si="6"/>
        <v>0</v>
      </c>
      <c r="P20" s="76">
        <f t="shared" si="7"/>
        <v>0</v>
      </c>
      <c r="R20" t="str">
        <f t="shared" si="15"/>
        <v>Simmons_Nolan</v>
      </c>
      <c r="S20">
        <f t="shared" si="14"/>
        <v>0</v>
      </c>
      <c r="T20">
        <f t="shared" si="16"/>
        <v>0</v>
      </c>
      <c r="U20">
        <f t="shared" si="17"/>
        <v>0</v>
      </c>
      <c r="V20">
        <f t="shared" si="18"/>
        <v>0</v>
      </c>
      <c r="W20">
        <f t="shared" si="19"/>
        <v>0</v>
      </c>
      <c r="X20">
        <f t="shared" si="20"/>
        <v>0</v>
      </c>
      <c r="Z20" t="s">
        <v>95</v>
      </c>
      <c r="AA20">
        <v>0</v>
      </c>
      <c r="AB20">
        <v>0</v>
      </c>
      <c r="AC20">
        <v>0</v>
      </c>
      <c r="AD20">
        <v>0</v>
      </c>
      <c r="AE20" s="110">
        <v>0</v>
      </c>
      <c r="AF20">
        <v>0</v>
      </c>
    </row>
    <row r="21" spans="2:32" x14ac:dyDescent="0.35">
      <c r="B21">
        <v>16</v>
      </c>
      <c r="C21" s="8" t="s">
        <v>22</v>
      </c>
      <c r="D21" s="72">
        <f t="shared" si="0"/>
        <v>0</v>
      </c>
      <c r="E21" s="90"/>
      <c r="F21" s="21">
        <f t="shared" si="1"/>
        <v>0</v>
      </c>
      <c r="G21" s="95"/>
      <c r="H21" s="21">
        <f t="shared" si="2"/>
        <v>0</v>
      </c>
      <c r="I21" s="96"/>
      <c r="J21" s="21">
        <f t="shared" si="3"/>
        <v>0</v>
      </c>
      <c r="K21" s="95"/>
      <c r="L21" s="21">
        <f t="shared" si="4"/>
        <v>0</v>
      </c>
      <c r="M21" s="94"/>
      <c r="N21" s="31">
        <f t="shared" si="5"/>
        <v>0</v>
      </c>
      <c r="O21" s="36">
        <f t="shared" si="6"/>
        <v>0</v>
      </c>
      <c r="P21" s="76">
        <f t="shared" si="7"/>
        <v>0</v>
      </c>
      <c r="R21" t="str">
        <f t="shared" si="15"/>
        <v>Gaston_Paul</v>
      </c>
      <c r="S21">
        <f t="shared" si="14"/>
        <v>0</v>
      </c>
      <c r="T21">
        <f t="shared" si="16"/>
        <v>0</v>
      </c>
      <c r="U21">
        <f t="shared" si="17"/>
        <v>0</v>
      </c>
      <c r="V21">
        <f t="shared" si="18"/>
        <v>0</v>
      </c>
      <c r="W21">
        <f t="shared" si="19"/>
        <v>0</v>
      </c>
      <c r="X21">
        <f t="shared" si="20"/>
        <v>0</v>
      </c>
      <c r="Z21" t="s">
        <v>113</v>
      </c>
      <c r="AA21">
        <v>3</v>
      </c>
      <c r="AB21">
        <v>2</v>
      </c>
      <c r="AC21">
        <v>5</v>
      </c>
      <c r="AD21">
        <v>0</v>
      </c>
      <c r="AE21" s="110">
        <v>0</v>
      </c>
      <c r="AF21">
        <v>1</v>
      </c>
    </row>
    <row r="22" spans="2:32" x14ac:dyDescent="0.35">
      <c r="B22">
        <v>17</v>
      </c>
      <c r="C22" s="8" t="s">
        <v>143</v>
      </c>
      <c r="D22" s="72">
        <f t="shared" si="0"/>
        <v>0</v>
      </c>
      <c r="E22" s="90"/>
      <c r="F22" s="21">
        <f t="shared" si="1"/>
        <v>0</v>
      </c>
      <c r="G22" s="95"/>
      <c r="H22" s="21">
        <f t="shared" si="2"/>
        <v>0</v>
      </c>
      <c r="I22" s="96"/>
      <c r="J22" s="21">
        <f t="shared" si="3"/>
        <v>0</v>
      </c>
      <c r="K22" s="95"/>
      <c r="L22" s="21">
        <f t="shared" si="4"/>
        <v>0</v>
      </c>
      <c r="M22" s="94"/>
      <c r="N22" s="31">
        <f t="shared" si="5"/>
        <v>0</v>
      </c>
      <c r="O22" s="36">
        <f t="shared" si="6"/>
        <v>0</v>
      </c>
      <c r="P22" s="76">
        <f t="shared" si="7"/>
        <v>0</v>
      </c>
      <c r="R22" t="str">
        <f t="shared" si="15"/>
        <v>Crane_Peter</v>
      </c>
      <c r="S22">
        <f t="shared" si="14"/>
        <v>0</v>
      </c>
      <c r="T22">
        <f t="shared" si="16"/>
        <v>0</v>
      </c>
      <c r="U22">
        <f t="shared" si="17"/>
        <v>0</v>
      </c>
      <c r="V22">
        <f t="shared" si="18"/>
        <v>0</v>
      </c>
      <c r="W22">
        <f t="shared" si="19"/>
        <v>0</v>
      </c>
      <c r="X22">
        <f t="shared" si="20"/>
        <v>0</v>
      </c>
      <c r="Z22" t="s">
        <v>112</v>
      </c>
      <c r="AA22">
        <v>5</v>
      </c>
      <c r="AB22">
        <v>8</v>
      </c>
      <c r="AC22">
        <v>2</v>
      </c>
      <c r="AD22">
        <v>0</v>
      </c>
      <c r="AE22" s="110">
        <v>0</v>
      </c>
      <c r="AF22">
        <v>3</v>
      </c>
    </row>
    <row r="23" spans="2:32" x14ac:dyDescent="0.35">
      <c r="B23">
        <v>18</v>
      </c>
      <c r="C23" s="8" t="s">
        <v>23</v>
      </c>
      <c r="D23" s="72">
        <f t="shared" si="0"/>
        <v>0</v>
      </c>
      <c r="E23" s="89"/>
      <c r="F23" s="21">
        <f t="shared" si="1"/>
        <v>0</v>
      </c>
      <c r="G23" s="94"/>
      <c r="H23" s="21">
        <f t="shared" si="2"/>
        <v>0</v>
      </c>
      <c r="I23" s="94"/>
      <c r="J23" s="21">
        <f t="shared" si="3"/>
        <v>0</v>
      </c>
      <c r="K23" s="96"/>
      <c r="L23" s="21">
        <f t="shared" si="4"/>
        <v>0</v>
      </c>
      <c r="M23" s="94"/>
      <c r="N23" s="31">
        <f t="shared" si="5"/>
        <v>0</v>
      </c>
      <c r="O23" s="36">
        <f t="shared" si="6"/>
        <v>0</v>
      </c>
      <c r="P23" s="76">
        <f t="shared" si="7"/>
        <v>0</v>
      </c>
      <c r="R23" t="str">
        <f t="shared" si="15"/>
        <v>Campbell_Sandra</v>
      </c>
      <c r="S23">
        <f t="shared" si="14"/>
        <v>0</v>
      </c>
      <c r="T23">
        <f t="shared" si="16"/>
        <v>0</v>
      </c>
      <c r="U23">
        <f t="shared" si="17"/>
        <v>0</v>
      </c>
      <c r="V23">
        <f t="shared" si="18"/>
        <v>0</v>
      </c>
      <c r="W23">
        <f t="shared" si="19"/>
        <v>0</v>
      </c>
      <c r="X23">
        <f t="shared" si="20"/>
        <v>0</v>
      </c>
      <c r="Z23" t="s">
        <v>114</v>
      </c>
      <c r="AA23">
        <v>9</v>
      </c>
      <c r="AB23">
        <v>7</v>
      </c>
      <c r="AC23">
        <v>0</v>
      </c>
      <c r="AD23">
        <v>0</v>
      </c>
      <c r="AE23" s="110">
        <v>0</v>
      </c>
      <c r="AF23">
        <v>0</v>
      </c>
    </row>
    <row r="24" spans="2:32" x14ac:dyDescent="0.35">
      <c r="B24">
        <v>19</v>
      </c>
      <c r="C24" s="101" t="s">
        <v>56</v>
      </c>
      <c r="D24" s="72">
        <f t="shared" si="0"/>
        <v>0</v>
      </c>
      <c r="E24" s="91"/>
      <c r="F24" s="21">
        <f t="shared" si="1"/>
        <v>0</v>
      </c>
      <c r="G24" s="96"/>
      <c r="H24" s="21">
        <f t="shared" si="2"/>
        <v>0</v>
      </c>
      <c r="I24" s="96"/>
      <c r="J24" s="21">
        <f t="shared" si="3"/>
        <v>0</v>
      </c>
      <c r="K24" s="96"/>
      <c r="L24" s="21">
        <f t="shared" si="4"/>
        <v>0</v>
      </c>
      <c r="M24" s="94"/>
      <c r="N24" s="31">
        <f t="shared" si="5"/>
        <v>0</v>
      </c>
      <c r="O24" s="36">
        <f t="shared" si="6"/>
        <v>0</v>
      </c>
      <c r="P24" s="76">
        <f t="shared" si="7"/>
        <v>0</v>
      </c>
      <c r="R24" t="str">
        <f t="shared" si="15"/>
        <v>Lightman_Shaun</v>
      </c>
      <c r="S24">
        <f t="shared" si="14"/>
        <v>0</v>
      </c>
      <c r="T24">
        <f t="shared" si="16"/>
        <v>0</v>
      </c>
      <c r="U24">
        <f t="shared" si="17"/>
        <v>0</v>
      </c>
      <c r="V24">
        <f t="shared" si="18"/>
        <v>0</v>
      </c>
      <c r="W24">
        <f t="shared" si="19"/>
        <v>0</v>
      </c>
      <c r="X24">
        <f t="shared" si="20"/>
        <v>0</v>
      </c>
      <c r="Z24" t="s">
        <v>234</v>
      </c>
      <c r="AA24">
        <v>10</v>
      </c>
      <c r="AB24">
        <v>0</v>
      </c>
      <c r="AC24">
        <v>0</v>
      </c>
      <c r="AD24">
        <v>0</v>
      </c>
      <c r="AE24" s="110">
        <v>2</v>
      </c>
      <c r="AF24">
        <v>0</v>
      </c>
    </row>
    <row r="25" spans="2:32" ht="15" thickBot="1" x14ac:dyDescent="0.4">
      <c r="B25">
        <v>20</v>
      </c>
      <c r="C25" s="9" t="s">
        <v>35</v>
      </c>
      <c r="D25" s="102">
        <f t="shared" si="0"/>
        <v>0</v>
      </c>
      <c r="E25" s="92"/>
      <c r="F25" s="6">
        <f t="shared" si="1"/>
        <v>0</v>
      </c>
      <c r="G25" s="97"/>
      <c r="H25" s="6">
        <f t="shared" si="2"/>
        <v>0</v>
      </c>
      <c r="I25" s="97"/>
      <c r="J25" s="6">
        <f t="shared" si="3"/>
        <v>0</v>
      </c>
      <c r="K25" s="97"/>
      <c r="L25" s="21">
        <f t="shared" si="4"/>
        <v>0</v>
      </c>
      <c r="M25" s="94"/>
      <c r="N25" s="31">
        <f t="shared" si="5"/>
        <v>0</v>
      </c>
      <c r="O25" s="41">
        <f t="shared" si="6"/>
        <v>0</v>
      </c>
      <c r="P25" s="14">
        <f t="shared" si="7"/>
        <v>0</v>
      </c>
      <c r="R25" t="str">
        <f t="shared" si="15"/>
        <v>Crane_Steve</v>
      </c>
      <c r="S25">
        <f t="shared" si="14"/>
        <v>0</v>
      </c>
      <c r="T25">
        <f t="shared" si="16"/>
        <v>0</v>
      </c>
      <c r="U25">
        <f t="shared" si="17"/>
        <v>0</v>
      </c>
      <c r="V25">
        <f t="shared" si="18"/>
        <v>0</v>
      </c>
      <c r="W25">
        <f t="shared" si="19"/>
        <v>0</v>
      </c>
      <c r="X25">
        <f t="shared" si="20"/>
        <v>0</v>
      </c>
      <c r="Z25" t="s">
        <v>115</v>
      </c>
      <c r="AA25">
        <v>0</v>
      </c>
      <c r="AB25">
        <v>0</v>
      </c>
      <c r="AC25">
        <v>0</v>
      </c>
      <c r="AD25">
        <v>0</v>
      </c>
      <c r="AE25" s="110">
        <v>0</v>
      </c>
      <c r="AF25">
        <v>0</v>
      </c>
    </row>
    <row r="26" spans="2:32" x14ac:dyDescent="0.35">
      <c r="B26" s="43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  <c r="P26" s="111" t="s">
        <v>239</v>
      </c>
      <c r="R26" t="str">
        <f t="shared" si="15"/>
        <v>Sliwerski_Trevor</v>
      </c>
      <c r="S26">
        <f t="shared" si="14"/>
        <v>0</v>
      </c>
      <c r="T26">
        <f t="shared" si="16"/>
        <v>0</v>
      </c>
      <c r="U26">
        <f t="shared" si="17"/>
        <v>0</v>
      </c>
      <c r="V26">
        <f t="shared" si="18"/>
        <v>0</v>
      </c>
      <c r="W26">
        <f t="shared" si="19"/>
        <v>0</v>
      </c>
      <c r="X26">
        <f t="shared" si="20"/>
        <v>0</v>
      </c>
      <c r="Z26" t="s">
        <v>160</v>
      </c>
      <c r="AA26">
        <v>0</v>
      </c>
      <c r="AB26">
        <v>0</v>
      </c>
      <c r="AC26">
        <v>0</v>
      </c>
      <c r="AD26">
        <v>0</v>
      </c>
      <c r="AE26" s="110">
        <v>0</v>
      </c>
      <c r="AF26">
        <v>0</v>
      </c>
    </row>
    <row r="27" spans="2:32" ht="15" thickBot="1" x14ac:dyDescent="0.4">
      <c r="B27" s="47"/>
      <c r="C27" s="48" t="s">
        <v>25</v>
      </c>
      <c r="D27" s="6"/>
      <c r="E27" s="6">
        <f>+COUNT(E6:E25)</f>
        <v>8</v>
      </c>
      <c r="F27" s="6"/>
      <c r="G27" s="6">
        <f>+COUNT(G6:G25)</f>
        <v>6</v>
      </c>
      <c r="H27" s="6"/>
      <c r="I27" s="6">
        <f>+COUNT(I6:I25)</f>
        <v>3</v>
      </c>
      <c r="J27" s="6"/>
      <c r="K27" s="6">
        <f>+COUNT(K6:K25)</f>
        <v>3</v>
      </c>
      <c r="L27" s="6"/>
      <c r="M27" s="6">
        <f>+COUNT(M6:M25)</f>
        <v>3</v>
      </c>
      <c r="N27" s="6"/>
      <c r="O27" s="49"/>
      <c r="P27" s="14">
        <v>11</v>
      </c>
    </row>
    <row r="28" spans="2:32" x14ac:dyDescent="0.35">
      <c r="C28" s="3"/>
      <c r="D28" s="7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32" x14ac:dyDescent="0.35">
      <c r="C29" s="3" t="s">
        <v>154</v>
      </c>
      <c r="D29" s="72"/>
      <c r="E29" s="3"/>
      <c r="F29" s="3">
        <f>+ROUND(E27*1.5+1.1,0)</f>
        <v>13</v>
      </c>
      <c r="G29" s="3"/>
      <c r="H29" s="3">
        <f>+ROUND(G27*1.5+1.1,0)</f>
        <v>10</v>
      </c>
      <c r="I29" s="3"/>
      <c r="J29" s="3">
        <f>+ROUND(I27*1.5+1.1,0)</f>
        <v>6</v>
      </c>
      <c r="K29" s="3"/>
      <c r="L29" s="3">
        <f>+ROUND(K27*1.5+1.1,0)</f>
        <v>6</v>
      </c>
      <c r="M29" s="3"/>
      <c r="N29" s="3">
        <f>+ROUND(M27*1.5+1.1,0)</f>
        <v>6</v>
      </c>
      <c r="O29" s="3"/>
      <c r="P29" s="3"/>
    </row>
    <row r="30" spans="2:32" x14ac:dyDescent="0.35">
      <c r="C30" t="s">
        <v>48</v>
      </c>
      <c r="D30" s="72"/>
      <c r="E30" s="52" t="str">
        <f>TEXT(SUM(E6:E25),"0")</f>
        <v>36</v>
      </c>
      <c r="G30" s="52" t="str">
        <f>TEXT(SUM(G6:G25),"0")</f>
        <v>21</v>
      </c>
      <c r="I30" s="52" t="str">
        <f>TEXT(SUM(I6:I25),"0")</f>
        <v>6</v>
      </c>
      <c r="K30" s="52" t="str">
        <f>TEXT(SUM(K6:K25),"0")</f>
        <v>6</v>
      </c>
      <c r="M30" s="52" t="str">
        <f>TEXT(SUM(M6:M25),"0")</f>
        <v>6</v>
      </c>
      <c r="O30" s="52"/>
      <c r="P30" s="52"/>
    </row>
    <row r="31" spans="2:32" x14ac:dyDescent="0.35">
      <c r="C31" t="s">
        <v>49</v>
      </c>
      <c r="D31" s="72"/>
      <c r="E31">
        <f>+E27*(E27+1)/2</f>
        <v>36</v>
      </c>
      <c r="G31">
        <f>+G27*(G27+1)/2</f>
        <v>21</v>
      </c>
      <c r="I31">
        <f>+I27*(I27+1)/2</f>
        <v>6</v>
      </c>
      <c r="K31">
        <f>+K27*(K27+1)/2</f>
        <v>6</v>
      </c>
      <c r="M31">
        <f>+M27*(M27+1)/2</f>
        <v>6</v>
      </c>
    </row>
    <row r="32" spans="2:32" x14ac:dyDescent="0.35">
      <c r="C32" t="s">
        <v>226</v>
      </c>
      <c r="D32" s="72"/>
      <c r="E32" s="105">
        <v>878</v>
      </c>
      <c r="G32" s="105">
        <v>917</v>
      </c>
      <c r="H32" s="105"/>
      <c r="I32" s="105">
        <v>1109</v>
      </c>
      <c r="J32" s="105"/>
      <c r="K32" s="105"/>
      <c r="L32" s="105"/>
      <c r="M32" s="105"/>
      <c r="N32" s="105"/>
    </row>
    <row r="33" spans="2:16" x14ac:dyDescent="0.35">
      <c r="C33" t="s">
        <v>209</v>
      </c>
      <c r="D33" s="73"/>
      <c r="E33">
        <f>INT(SUM(F6:F25)/E27+0.5)</f>
        <v>10</v>
      </c>
      <c r="G33">
        <f>INT(SUM(H6:H25)/G27+0.5)</f>
        <v>8</v>
      </c>
      <c r="I33">
        <f t="shared" ref="I33:M33" si="21">INT(SUM(J6:J25)/I27+0.5)</f>
        <v>5</v>
      </c>
      <c r="K33">
        <f t="shared" si="21"/>
        <v>5</v>
      </c>
      <c r="M33">
        <f t="shared" si="21"/>
        <v>5</v>
      </c>
    </row>
    <row r="34" spans="2:16" x14ac:dyDescent="0.35">
      <c r="D34" s="73"/>
    </row>
    <row r="35" spans="2:16" x14ac:dyDescent="0.35">
      <c r="B35" t="s">
        <v>191</v>
      </c>
      <c r="D35" s="73"/>
      <c r="E35" s="52" t="s">
        <v>194</v>
      </c>
      <c r="F35" s="52" t="s">
        <v>193</v>
      </c>
      <c r="G35" s="52" t="s">
        <v>194</v>
      </c>
      <c r="H35" s="52" t="s">
        <v>193</v>
      </c>
      <c r="I35" s="52" t="s">
        <v>194</v>
      </c>
      <c r="J35" s="52" t="s">
        <v>193</v>
      </c>
      <c r="K35" s="52" t="s">
        <v>194</v>
      </c>
      <c r="L35" s="52" t="s">
        <v>193</v>
      </c>
      <c r="M35" s="52" t="s">
        <v>194</v>
      </c>
      <c r="N35" s="52" t="s">
        <v>193</v>
      </c>
    </row>
    <row r="36" spans="2:16" x14ac:dyDescent="0.35">
      <c r="C36" t="s">
        <v>192</v>
      </c>
      <c r="D36" s="73"/>
      <c r="E36">
        <v>1</v>
      </c>
      <c r="F36">
        <f>IF(E36&gt;0,E$33,0)</f>
        <v>10</v>
      </c>
      <c r="G36">
        <v>1</v>
      </c>
      <c r="H36">
        <f>IF(G36&gt;0,G$33,0)</f>
        <v>8</v>
      </c>
      <c r="I36">
        <v>1</v>
      </c>
      <c r="J36">
        <f>IF(I36&gt;0,I$33,0)</f>
        <v>5</v>
      </c>
      <c r="K36">
        <v>1</v>
      </c>
      <c r="L36">
        <f>IF(K36&gt;0,K$33,0)</f>
        <v>5</v>
      </c>
      <c r="M36">
        <v>1</v>
      </c>
      <c r="N36">
        <f>IF(M36&gt;0,M$33,0)</f>
        <v>5</v>
      </c>
    </row>
    <row r="37" spans="2:16" x14ac:dyDescent="0.35">
      <c r="C37" t="s">
        <v>41</v>
      </c>
      <c r="D37" s="73"/>
      <c r="E37">
        <v>1</v>
      </c>
      <c r="F37">
        <f t="shared" ref="F37:F39" si="22">IF(E37&gt;0,E$33,0)</f>
        <v>10</v>
      </c>
      <c r="G37">
        <v>1</v>
      </c>
      <c r="H37">
        <f t="shared" ref="H37:H39" si="23">IF(G37&gt;0,G$33,0)</f>
        <v>8</v>
      </c>
      <c r="I37">
        <v>1</v>
      </c>
      <c r="J37">
        <f t="shared" ref="J37:J39" si="24">IF(I37&gt;0,I$33,0)</f>
        <v>5</v>
      </c>
      <c r="K37">
        <v>1</v>
      </c>
      <c r="L37">
        <f t="shared" ref="L37:L39" si="25">IF(K37&gt;0,K$33,0)</f>
        <v>5</v>
      </c>
      <c r="N37">
        <f t="shared" ref="N37:N39" si="26">IF(M37&gt;0,M$33,0)</f>
        <v>0</v>
      </c>
    </row>
    <row r="38" spans="2:16" x14ac:dyDescent="0.35">
      <c r="C38" t="s">
        <v>15</v>
      </c>
      <c r="D38" s="73"/>
      <c r="E38">
        <v>0</v>
      </c>
      <c r="F38">
        <f t="shared" si="22"/>
        <v>0</v>
      </c>
      <c r="H38">
        <f t="shared" si="23"/>
        <v>0</v>
      </c>
      <c r="I38">
        <v>1</v>
      </c>
      <c r="J38">
        <f t="shared" si="24"/>
        <v>5</v>
      </c>
      <c r="L38">
        <f t="shared" si="25"/>
        <v>0</v>
      </c>
      <c r="N38">
        <f t="shared" si="26"/>
        <v>0</v>
      </c>
    </row>
    <row r="39" spans="2:16" x14ac:dyDescent="0.35">
      <c r="C39" t="s">
        <v>18</v>
      </c>
      <c r="D39" s="73"/>
      <c r="E39">
        <v>1</v>
      </c>
      <c r="F39">
        <f t="shared" si="22"/>
        <v>10</v>
      </c>
      <c r="G39">
        <v>1</v>
      </c>
      <c r="H39">
        <f t="shared" si="23"/>
        <v>8</v>
      </c>
      <c r="I39">
        <v>1</v>
      </c>
      <c r="J39">
        <f t="shared" si="24"/>
        <v>5</v>
      </c>
      <c r="L39">
        <f t="shared" si="25"/>
        <v>0</v>
      </c>
      <c r="N39">
        <f t="shared" si="26"/>
        <v>0</v>
      </c>
    </row>
    <row r="40" spans="2:16" ht="15" thickBot="1" x14ac:dyDescent="0.4">
      <c r="B40" s="83" t="s">
        <v>197</v>
      </c>
      <c r="D40" s="65"/>
    </row>
    <row r="41" spans="2:16" x14ac:dyDescent="0.35">
      <c r="C41" s="7" t="s">
        <v>19</v>
      </c>
      <c r="D41" s="71">
        <f t="shared" ref="D41:D61" si="27">+O41-MIN(F41,H41,J41,L41,N41)</f>
        <v>32</v>
      </c>
      <c r="E41" s="25">
        <v>3</v>
      </c>
      <c r="F41" s="20">
        <f t="shared" ref="F41:F49" si="28">IF(ISBLANK(E41),0,F$29+1-E41)</f>
        <v>11</v>
      </c>
      <c r="G41" s="26">
        <v>1</v>
      </c>
      <c r="H41" s="20">
        <f t="shared" ref="H41:H49" si="29">IF(ISBLANK(G41),0,H$29+1-G41)</f>
        <v>10</v>
      </c>
      <c r="I41" s="26">
        <v>1</v>
      </c>
      <c r="J41" s="20">
        <f t="shared" ref="J41:J49" si="30">IF(ISBLANK(I41),0,J$29+1-I41)</f>
        <v>6</v>
      </c>
      <c r="K41" s="26"/>
      <c r="L41" s="20">
        <f t="shared" ref="L41:L49" si="31">IF(ISBLANK(K41),0,L$29+1-K41)</f>
        <v>0</v>
      </c>
      <c r="M41" s="26">
        <v>2</v>
      </c>
      <c r="N41" s="27">
        <f t="shared" ref="N41:N49" si="32">IF(ISBLANK(M41),0,N$29+1-M41)</f>
        <v>5</v>
      </c>
      <c r="O41" s="28">
        <f t="shared" ref="O41:O61" si="33">+F41+H41+J41+L41+N41</f>
        <v>32</v>
      </c>
      <c r="P41" s="75">
        <f t="shared" ref="P41:P61" si="34">+COUNT(E41,G41,I41,K41,M41)</f>
        <v>4</v>
      </c>
    </row>
    <row r="42" spans="2:16" x14ac:dyDescent="0.35">
      <c r="C42" s="8" t="s">
        <v>10</v>
      </c>
      <c r="D42" s="72">
        <f t="shared" si="27"/>
        <v>23</v>
      </c>
      <c r="E42" s="29">
        <v>2</v>
      </c>
      <c r="F42" s="21">
        <f t="shared" si="28"/>
        <v>12</v>
      </c>
      <c r="G42" s="30">
        <v>5</v>
      </c>
      <c r="H42" s="21">
        <f t="shared" si="29"/>
        <v>6</v>
      </c>
      <c r="I42" s="30">
        <v>8</v>
      </c>
      <c r="J42" s="21">
        <f t="shared" si="30"/>
        <v>-1</v>
      </c>
      <c r="K42" s="30">
        <v>3</v>
      </c>
      <c r="L42" s="21">
        <f t="shared" si="31"/>
        <v>4</v>
      </c>
      <c r="M42" s="30">
        <v>6</v>
      </c>
      <c r="N42" s="31">
        <f t="shared" si="32"/>
        <v>1</v>
      </c>
      <c r="O42" s="32">
        <f t="shared" si="33"/>
        <v>22</v>
      </c>
      <c r="P42" s="76">
        <f t="shared" si="34"/>
        <v>5</v>
      </c>
    </row>
    <row r="43" spans="2:16" x14ac:dyDescent="0.35">
      <c r="C43" s="8" t="s">
        <v>13</v>
      </c>
      <c r="D43" s="72">
        <f t="shared" si="27"/>
        <v>15</v>
      </c>
      <c r="E43" s="29"/>
      <c r="F43" s="21">
        <f t="shared" si="28"/>
        <v>0</v>
      </c>
      <c r="G43" s="30">
        <v>3</v>
      </c>
      <c r="H43" s="21">
        <f t="shared" si="29"/>
        <v>8</v>
      </c>
      <c r="I43" s="30">
        <v>3</v>
      </c>
      <c r="J43" s="21">
        <f t="shared" si="30"/>
        <v>4</v>
      </c>
      <c r="K43" s="30"/>
      <c r="L43" s="21">
        <f t="shared" si="31"/>
        <v>0</v>
      </c>
      <c r="M43" s="30">
        <v>4</v>
      </c>
      <c r="N43" s="31">
        <f t="shared" si="32"/>
        <v>3</v>
      </c>
      <c r="O43" s="32">
        <f t="shared" si="33"/>
        <v>15</v>
      </c>
      <c r="P43" s="76">
        <f t="shared" si="34"/>
        <v>3</v>
      </c>
    </row>
    <row r="44" spans="2:16" x14ac:dyDescent="0.35">
      <c r="C44" s="8" t="s">
        <v>17</v>
      </c>
      <c r="D44" s="72">
        <f t="shared" si="27"/>
        <v>16</v>
      </c>
      <c r="E44" s="29">
        <v>5</v>
      </c>
      <c r="F44" s="21">
        <f t="shared" si="28"/>
        <v>9</v>
      </c>
      <c r="G44" s="30"/>
      <c r="H44" s="21">
        <f t="shared" si="29"/>
        <v>0</v>
      </c>
      <c r="I44" s="30">
        <v>6</v>
      </c>
      <c r="J44" s="21">
        <f t="shared" si="30"/>
        <v>1</v>
      </c>
      <c r="K44" s="30"/>
      <c r="L44" s="21">
        <f t="shared" si="31"/>
        <v>0</v>
      </c>
      <c r="M44" s="30">
        <v>1</v>
      </c>
      <c r="N44" s="31">
        <f t="shared" si="32"/>
        <v>6</v>
      </c>
      <c r="O44" s="32">
        <f t="shared" si="33"/>
        <v>16</v>
      </c>
      <c r="P44" s="76">
        <f t="shared" si="34"/>
        <v>3</v>
      </c>
    </row>
    <row r="45" spans="2:16" x14ac:dyDescent="0.35">
      <c r="C45" s="8" t="s">
        <v>22</v>
      </c>
      <c r="D45" s="72">
        <f t="shared" si="27"/>
        <v>19</v>
      </c>
      <c r="E45" s="29">
        <v>4</v>
      </c>
      <c r="F45" s="21">
        <f t="shared" si="28"/>
        <v>10</v>
      </c>
      <c r="G45" s="30">
        <v>2</v>
      </c>
      <c r="H45" s="21">
        <f t="shared" si="29"/>
        <v>9</v>
      </c>
      <c r="I45" s="30">
        <v>7</v>
      </c>
      <c r="J45" s="21">
        <f t="shared" si="30"/>
        <v>0</v>
      </c>
      <c r="K45" s="30"/>
      <c r="L45" s="21">
        <f t="shared" si="31"/>
        <v>0</v>
      </c>
      <c r="M45" s="30"/>
      <c r="N45" s="31">
        <f t="shared" si="32"/>
        <v>0</v>
      </c>
      <c r="O45" s="32">
        <f t="shared" si="33"/>
        <v>19</v>
      </c>
      <c r="P45" s="76">
        <f t="shared" si="34"/>
        <v>3</v>
      </c>
    </row>
    <row r="46" spans="2:16" x14ac:dyDescent="0.35">
      <c r="C46" s="8" t="s">
        <v>21</v>
      </c>
      <c r="D46" s="72">
        <f t="shared" si="27"/>
        <v>11</v>
      </c>
      <c r="E46" s="29"/>
      <c r="F46" s="21">
        <f t="shared" si="28"/>
        <v>0</v>
      </c>
      <c r="G46" s="30">
        <v>8</v>
      </c>
      <c r="H46" s="21">
        <f t="shared" si="29"/>
        <v>3</v>
      </c>
      <c r="I46" s="30">
        <v>4</v>
      </c>
      <c r="J46" s="21">
        <f t="shared" si="30"/>
        <v>3</v>
      </c>
      <c r="K46" s="30">
        <v>2</v>
      </c>
      <c r="L46" s="21">
        <f t="shared" si="31"/>
        <v>5</v>
      </c>
      <c r="M46" s="30"/>
      <c r="N46" s="31">
        <f t="shared" si="32"/>
        <v>0</v>
      </c>
      <c r="O46" s="32">
        <f t="shared" si="33"/>
        <v>11</v>
      </c>
      <c r="P46" s="76">
        <f t="shared" si="34"/>
        <v>3</v>
      </c>
    </row>
    <row r="47" spans="2:16" x14ac:dyDescent="0.35">
      <c r="C47" s="8" t="s">
        <v>11</v>
      </c>
      <c r="D47" s="72">
        <f t="shared" si="27"/>
        <v>13</v>
      </c>
      <c r="E47" s="29">
        <v>6</v>
      </c>
      <c r="F47" s="21">
        <f t="shared" si="28"/>
        <v>8</v>
      </c>
      <c r="G47" s="30"/>
      <c r="H47" s="21">
        <f t="shared" si="29"/>
        <v>0</v>
      </c>
      <c r="I47" s="30">
        <v>2</v>
      </c>
      <c r="J47" s="21">
        <f t="shared" si="30"/>
        <v>5</v>
      </c>
      <c r="K47" s="30"/>
      <c r="L47" s="21">
        <f t="shared" si="31"/>
        <v>0</v>
      </c>
      <c r="M47" s="30">
        <v>7</v>
      </c>
      <c r="N47" s="31">
        <f t="shared" si="32"/>
        <v>0</v>
      </c>
      <c r="O47" s="32">
        <f t="shared" si="33"/>
        <v>13</v>
      </c>
      <c r="P47" s="76">
        <f t="shared" si="34"/>
        <v>3</v>
      </c>
    </row>
    <row r="48" spans="2:16" x14ac:dyDescent="0.35">
      <c r="C48" s="8" t="s">
        <v>20</v>
      </c>
      <c r="D48" s="72">
        <f t="shared" si="27"/>
        <v>20</v>
      </c>
      <c r="E48" s="29">
        <v>1</v>
      </c>
      <c r="F48" s="21">
        <f t="shared" si="28"/>
        <v>13</v>
      </c>
      <c r="G48" s="30">
        <v>4</v>
      </c>
      <c r="H48" s="21">
        <f t="shared" si="29"/>
        <v>7</v>
      </c>
      <c r="I48" s="30"/>
      <c r="J48" s="21">
        <f t="shared" si="30"/>
        <v>0</v>
      </c>
      <c r="K48" s="30"/>
      <c r="L48" s="21">
        <f t="shared" si="31"/>
        <v>0</v>
      </c>
      <c r="M48" s="30"/>
      <c r="N48" s="31">
        <f t="shared" si="32"/>
        <v>0</v>
      </c>
      <c r="O48" s="32">
        <f t="shared" si="33"/>
        <v>20</v>
      </c>
      <c r="P48" s="76">
        <f t="shared" si="34"/>
        <v>2</v>
      </c>
    </row>
    <row r="49" spans="2:16" x14ac:dyDescent="0.35">
      <c r="C49" s="8" t="s">
        <v>23</v>
      </c>
      <c r="D49" s="72">
        <f t="shared" si="27"/>
        <v>6</v>
      </c>
      <c r="E49" s="29"/>
      <c r="F49" s="21">
        <f t="shared" si="28"/>
        <v>0</v>
      </c>
      <c r="G49" s="30"/>
      <c r="H49" s="21">
        <f t="shared" si="29"/>
        <v>0</v>
      </c>
      <c r="I49" s="30">
        <v>9</v>
      </c>
      <c r="J49" s="21">
        <f t="shared" si="30"/>
        <v>-2</v>
      </c>
      <c r="K49" s="30">
        <v>5</v>
      </c>
      <c r="L49" s="21">
        <f t="shared" si="31"/>
        <v>2</v>
      </c>
      <c r="M49" s="30">
        <v>3</v>
      </c>
      <c r="N49" s="31">
        <f t="shared" si="32"/>
        <v>4</v>
      </c>
      <c r="O49" s="32">
        <f t="shared" si="33"/>
        <v>4</v>
      </c>
      <c r="P49" s="76">
        <f t="shared" si="34"/>
        <v>3</v>
      </c>
    </row>
    <row r="50" spans="2:16" x14ac:dyDescent="0.35">
      <c r="C50" s="86" t="s">
        <v>192</v>
      </c>
      <c r="D50" s="72">
        <f t="shared" si="27"/>
        <v>28</v>
      </c>
      <c r="E50" s="29">
        <f>+IF(E36&gt;0,0,"")</f>
        <v>0</v>
      </c>
      <c r="F50" s="21">
        <f>+F36</f>
        <v>10</v>
      </c>
      <c r="G50" s="29">
        <f>+IF(G36&gt;0,0,"")</f>
        <v>0</v>
      </c>
      <c r="H50" s="21">
        <f>+H36</f>
        <v>8</v>
      </c>
      <c r="I50" s="29">
        <f>+IF(I36&gt;0,0,"")</f>
        <v>0</v>
      </c>
      <c r="J50" s="21">
        <f>+J36</f>
        <v>5</v>
      </c>
      <c r="K50" s="29">
        <f>+IF(K36&gt;0,0,"")</f>
        <v>0</v>
      </c>
      <c r="L50" s="21">
        <f>+L36</f>
        <v>5</v>
      </c>
      <c r="M50" s="29">
        <f>+IF(M36&gt;0,0,"")</f>
        <v>0</v>
      </c>
      <c r="N50" s="21">
        <f>+N36</f>
        <v>5</v>
      </c>
      <c r="O50" s="32">
        <f t="shared" si="33"/>
        <v>33</v>
      </c>
      <c r="P50" s="76">
        <f t="shared" si="34"/>
        <v>5</v>
      </c>
    </row>
    <row r="51" spans="2:16" x14ac:dyDescent="0.35">
      <c r="C51" s="86" t="s">
        <v>41</v>
      </c>
      <c r="D51" s="72">
        <f t="shared" si="27"/>
        <v>28</v>
      </c>
      <c r="E51" s="29">
        <f>+IF(E37&gt;0,0,"")</f>
        <v>0</v>
      </c>
      <c r="F51" s="21">
        <f>+F37</f>
        <v>10</v>
      </c>
      <c r="G51" s="29">
        <f>+IF(G37&gt;0,0,"")</f>
        <v>0</v>
      </c>
      <c r="H51" s="21">
        <f>+H37</f>
        <v>8</v>
      </c>
      <c r="I51" s="29">
        <f>+IF(I37&gt;0,0,"")</f>
        <v>0</v>
      </c>
      <c r="J51" s="21">
        <f>+J37</f>
        <v>5</v>
      </c>
      <c r="K51" s="29">
        <f>+IF(K37&gt;0,0,"")</f>
        <v>0</v>
      </c>
      <c r="L51" s="21">
        <f>+L37</f>
        <v>5</v>
      </c>
      <c r="M51" s="29" t="str">
        <f>+IF(M37&gt;0,0,"")</f>
        <v/>
      </c>
      <c r="N51" s="21">
        <f>+N37</f>
        <v>0</v>
      </c>
      <c r="O51" s="32">
        <f t="shared" si="33"/>
        <v>28</v>
      </c>
      <c r="P51" s="76">
        <f t="shared" si="34"/>
        <v>4</v>
      </c>
    </row>
    <row r="52" spans="2:16" x14ac:dyDescent="0.35">
      <c r="C52" s="8" t="s">
        <v>14</v>
      </c>
      <c r="D52" s="72">
        <f t="shared" si="27"/>
        <v>7</v>
      </c>
      <c r="E52" s="29"/>
      <c r="F52" s="21">
        <f>IF(ISBLANK(E52),0,F$29+1-E52)</f>
        <v>0</v>
      </c>
      <c r="G52" s="30">
        <v>6</v>
      </c>
      <c r="H52" s="21">
        <f>IF(ISBLANK(G52),0,H$29+1-G52)</f>
        <v>5</v>
      </c>
      <c r="I52" s="30">
        <v>5</v>
      </c>
      <c r="J52" s="21">
        <f>IF(ISBLANK(I52),0,J$29+1-I52)</f>
        <v>2</v>
      </c>
      <c r="K52" s="30"/>
      <c r="L52" s="21">
        <f>IF(ISBLANK(K52),0,L$29+1-K52)</f>
        <v>0</v>
      </c>
      <c r="M52" s="30"/>
      <c r="N52" s="31">
        <f t="shared" ref="N52:N57" si="35">IF(ISBLANK(M52),0,N$29+1-M52)</f>
        <v>0</v>
      </c>
      <c r="O52" s="32">
        <f t="shared" si="33"/>
        <v>7</v>
      </c>
      <c r="P52" s="76">
        <f t="shared" si="34"/>
        <v>2</v>
      </c>
    </row>
    <row r="53" spans="2:16" x14ac:dyDescent="0.35">
      <c r="C53" s="8" t="s">
        <v>184</v>
      </c>
      <c r="D53" s="72">
        <f t="shared" si="27"/>
        <v>6</v>
      </c>
      <c r="E53" s="29"/>
      <c r="F53" s="21">
        <f>IF(ISBLANK(E53),0,F$29+1-E53)</f>
        <v>0</v>
      </c>
      <c r="G53" s="30"/>
      <c r="H53" s="21">
        <f>IF(ISBLANK(G53),0,H$29+1-G53)</f>
        <v>0</v>
      </c>
      <c r="I53" s="30"/>
      <c r="J53" s="21">
        <f>IF(ISBLANK(I53),0,J$29+1-I53)</f>
        <v>0</v>
      </c>
      <c r="K53" s="30">
        <v>1</v>
      </c>
      <c r="L53" s="21">
        <f>IF(ISBLANK(K53),0,L$29+1-K53)</f>
        <v>6</v>
      </c>
      <c r="M53" s="30"/>
      <c r="N53" s="31">
        <f t="shared" si="35"/>
        <v>0</v>
      </c>
      <c r="O53" s="32">
        <f t="shared" si="33"/>
        <v>6</v>
      </c>
      <c r="P53" s="76">
        <f t="shared" si="34"/>
        <v>1</v>
      </c>
    </row>
    <row r="54" spans="2:16" x14ac:dyDescent="0.35">
      <c r="C54" s="8" t="s">
        <v>143</v>
      </c>
      <c r="D54" s="72">
        <f t="shared" si="27"/>
        <v>7</v>
      </c>
      <c r="E54" s="29">
        <v>8</v>
      </c>
      <c r="F54" s="21">
        <f>IF(ISBLANK(E54),0,F$29+1-E54)</f>
        <v>6</v>
      </c>
      <c r="G54" s="30"/>
      <c r="H54" s="21">
        <f>IF(ISBLANK(G54),0,H$29+1-G54)</f>
        <v>0</v>
      </c>
      <c r="I54" s="30"/>
      <c r="J54" s="21">
        <f>IF(ISBLANK(I54),0,J$29+1-I54)</f>
        <v>0</v>
      </c>
      <c r="K54" s="30">
        <v>6</v>
      </c>
      <c r="L54" s="21">
        <f>IF(ISBLANK(K54),0,L$29+1-K54)</f>
        <v>1</v>
      </c>
      <c r="M54" s="30"/>
      <c r="N54" s="31">
        <f t="shared" si="35"/>
        <v>0</v>
      </c>
      <c r="O54" s="32">
        <f t="shared" si="33"/>
        <v>7</v>
      </c>
      <c r="P54" s="76">
        <f t="shared" si="34"/>
        <v>2</v>
      </c>
    </row>
    <row r="55" spans="2:16" x14ac:dyDescent="0.35">
      <c r="C55" s="8" t="s">
        <v>144</v>
      </c>
      <c r="D55" s="72">
        <f t="shared" si="27"/>
        <v>3</v>
      </c>
      <c r="E55" s="29"/>
      <c r="F55" s="21">
        <f>IF(ISBLANK(E55),0,F$29+1-E55)</f>
        <v>0</v>
      </c>
      <c r="G55" s="30"/>
      <c r="H55" s="21">
        <f>IF(ISBLANK(G55),0,H$29+1-G55)</f>
        <v>0</v>
      </c>
      <c r="I55" s="30"/>
      <c r="J55" s="21">
        <f>IF(ISBLANK(I55),0,J$29+1-I55)</f>
        <v>0</v>
      </c>
      <c r="K55" s="30">
        <v>4</v>
      </c>
      <c r="L55" s="21">
        <f>IF(ISBLANK(K55),0,L$29+1-K55)</f>
        <v>3</v>
      </c>
      <c r="M55" s="30"/>
      <c r="N55" s="31">
        <f t="shared" si="35"/>
        <v>0</v>
      </c>
      <c r="O55" s="32">
        <f t="shared" si="33"/>
        <v>3</v>
      </c>
      <c r="P55" s="76">
        <f t="shared" si="34"/>
        <v>1</v>
      </c>
    </row>
    <row r="56" spans="2:16" x14ac:dyDescent="0.35">
      <c r="C56" s="8" t="s">
        <v>18</v>
      </c>
      <c r="D56" s="72">
        <f t="shared" si="27"/>
        <v>25</v>
      </c>
      <c r="E56" s="29">
        <f>+IF(E39&gt;0,0,"")</f>
        <v>0</v>
      </c>
      <c r="F56" s="21">
        <f>+F39</f>
        <v>10</v>
      </c>
      <c r="G56" s="29">
        <f>+IF(G39&gt;0,0,"")</f>
        <v>0</v>
      </c>
      <c r="H56" s="21">
        <f>+H39</f>
        <v>8</v>
      </c>
      <c r="I56" s="29">
        <f>+IF(I39&gt;0,0,"")</f>
        <v>0</v>
      </c>
      <c r="J56" s="21">
        <f>+J39</f>
        <v>5</v>
      </c>
      <c r="K56" s="29" t="str">
        <f>+IF(K39&gt;0,0,"")</f>
        <v/>
      </c>
      <c r="L56" s="21">
        <f>+L39</f>
        <v>0</v>
      </c>
      <c r="M56" s="30">
        <v>5</v>
      </c>
      <c r="N56" s="31">
        <f t="shared" si="35"/>
        <v>2</v>
      </c>
      <c r="O56" s="32">
        <f t="shared" si="33"/>
        <v>25</v>
      </c>
      <c r="P56" s="76">
        <f t="shared" si="34"/>
        <v>4</v>
      </c>
    </row>
    <row r="57" spans="2:16" x14ac:dyDescent="0.35">
      <c r="C57" s="8" t="s">
        <v>8</v>
      </c>
      <c r="D57" s="73">
        <f t="shared" si="27"/>
        <v>7</v>
      </c>
      <c r="E57" s="33">
        <v>7</v>
      </c>
      <c r="F57" s="21">
        <f>IF(ISBLANK(E57),0,F$29+1-E57)</f>
        <v>7</v>
      </c>
      <c r="G57" s="34"/>
      <c r="H57" s="21">
        <f>IF(ISBLANK(G57),0,H$29+1-G57)</f>
        <v>0</v>
      </c>
      <c r="I57" s="57"/>
      <c r="J57" s="21">
        <f>IF(ISBLANK(I57),0,J$29+1-I57)</f>
        <v>0</v>
      </c>
      <c r="K57" s="34"/>
      <c r="L57" s="22">
        <f>IF(ISBLANK(K57),0,L$29+1-K57)</f>
        <v>0</v>
      </c>
      <c r="M57" s="57"/>
      <c r="N57" s="35">
        <f t="shared" si="35"/>
        <v>0</v>
      </c>
      <c r="O57" s="36">
        <f t="shared" si="33"/>
        <v>7</v>
      </c>
      <c r="P57" s="76">
        <f t="shared" si="34"/>
        <v>1</v>
      </c>
    </row>
    <row r="58" spans="2:16" x14ac:dyDescent="0.35">
      <c r="C58" s="8" t="s">
        <v>15</v>
      </c>
      <c r="D58" s="73">
        <f t="shared" si="27"/>
        <v>9</v>
      </c>
      <c r="E58" s="29" t="str">
        <f>+IF(E38&gt;0,0,"")</f>
        <v/>
      </c>
      <c r="F58" s="21">
        <f>+F38</f>
        <v>0</v>
      </c>
      <c r="G58" s="34">
        <v>7</v>
      </c>
      <c r="H58" s="21">
        <f>IF(ISBLANK(G58),0,H$29+1-G58)</f>
        <v>4</v>
      </c>
      <c r="I58" s="29">
        <f>+IF(I38&gt;0,0,"")</f>
        <v>0</v>
      </c>
      <c r="J58" s="21">
        <f>+J38</f>
        <v>5</v>
      </c>
      <c r="K58" s="29" t="str">
        <f>+IF(K38&gt;0,0,"")</f>
        <v/>
      </c>
      <c r="L58" s="21">
        <f>+L38</f>
        <v>0</v>
      </c>
      <c r="M58" s="29" t="str">
        <f>+IF(M38&gt;0,0,"")</f>
        <v/>
      </c>
      <c r="N58" s="21">
        <f>+N38</f>
        <v>0</v>
      </c>
      <c r="O58" s="36">
        <f t="shared" si="33"/>
        <v>9</v>
      </c>
      <c r="P58" s="76">
        <f t="shared" si="34"/>
        <v>2</v>
      </c>
    </row>
    <row r="59" spans="2:16" x14ac:dyDescent="0.35">
      <c r="C59" s="8" t="s">
        <v>35</v>
      </c>
      <c r="D59" s="73">
        <f t="shared" si="27"/>
        <v>5</v>
      </c>
      <c r="E59" s="29">
        <v>9</v>
      </c>
      <c r="F59" s="21">
        <f>IF(ISBLANK(E59),0,F$29+1-E59)</f>
        <v>5</v>
      </c>
      <c r="G59" s="30"/>
      <c r="H59" s="21">
        <f>IF(ISBLANK(G59),0,H$29+1-G59)</f>
        <v>0</v>
      </c>
      <c r="I59" s="30"/>
      <c r="J59" s="21">
        <f>IF(ISBLANK(I59),0,J$29+1-I59)</f>
        <v>0</v>
      </c>
      <c r="K59" s="57"/>
      <c r="L59" s="22">
        <f>IF(ISBLANK(K59),0,L$29+1-K59)</f>
        <v>0</v>
      </c>
      <c r="M59" s="30"/>
      <c r="N59" s="35">
        <f>IF(ISBLANK(M59),0,N$29+1-M59)</f>
        <v>0</v>
      </c>
      <c r="O59" s="36">
        <f t="shared" si="33"/>
        <v>5</v>
      </c>
      <c r="P59" s="76">
        <f t="shared" si="34"/>
        <v>1</v>
      </c>
    </row>
    <row r="60" spans="2:16" x14ac:dyDescent="0.35">
      <c r="C60" s="8" t="s">
        <v>12</v>
      </c>
      <c r="D60" s="73">
        <f t="shared" si="27"/>
        <v>0</v>
      </c>
      <c r="E60" s="56"/>
      <c r="F60" s="21">
        <f>IF(ISBLANK(E60),0,F$29+1-E60)</f>
        <v>0</v>
      </c>
      <c r="G60" s="57"/>
      <c r="H60" s="21">
        <f>IF(ISBLANK(G60),0,H$29+1-G60)</f>
        <v>0</v>
      </c>
      <c r="I60" s="57"/>
      <c r="J60" s="21">
        <f>IF(ISBLANK(I60),0,J$29+1-I60)</f>
        <v>0</v>
      </c>
      <c r="K60" s="57"/>
      <c r="L60" s="22">
        <f>IF(ISBLANK(K60),0,L$29+1-K60)</f>
        <v>0</v>
      </c>
      <c r="M60" s="30"/>
      <c r="N60" s="35">
        <f>IF(ISBLANK(M60),0,N$29+1-M60)</f>
        <v>0</v>
      </c>
      <c r="O60" s="36">
        <f t="shared" si="33"/>
        <v>0</v>
      </c>
      <c r="P60" s="76">
        <f t="shared" si="34"/>
        <v>0</v>
      </c>
    </row>
    <row r="61" spans="2:16" ht="15" thickBot="1" x14ac:dyDescent="0.4">
      <c r="C61" s="9" t="s">
        <v>16</v>
      </c>
      <c r="D61" s="65">
        <f t="shared" si="27"/>
        <v>0</v>
      </c>
      <c r="E61" s="37"/>
      <c r="F61" s="6">
        <f>IF(ISBLANK(E61),0,F$29+1-E61)</f>
        <v>0</v>
      </c>
      <c r="G61" s="38"/>
      <c r="H61" s="6">
        <f>IF(ISBLANK(G61),0,H$29+1-G61)</f>
        <v>0</v>
      </c>
      <c r="I61" s="38"/>
      <c r="J61" s="6">
        <f>IF(ISBLANK(I61),0,J$29+1-I61)</f>
        <v>0</v>
      </c>
      <c r="K61" s="38"/>
      <c r="L61" s="6">
        <f>IF(ISBLANK(K61),0,L$29+1-K61)</f>
        <v>0</v>
      </c>
      <c r="M61" s="39"/>
      <c r="N61" s="40">
        <f>IF(ISBLANK(M61),0,N$29+1-M61)</f>
        <v>0</v>
      </c>
      <c r="O61" s="41">
        <f t="shared" si="33"/>
        <v>0</v>
      </c>
      <c r="P61" s="14">
        <f t="shared" si="34"/>
        <v>0</v>
      </c>
    </row>
    <row r="62" spans="2:16" ht="15" thickBot="1" x14ac:dyDescent="0.4">
      <c r="B62" s="83" t="s">
        <v>198</v>
      </c>
    </row>
    <row r="63" spans="2:16" ht="26" x14ac:dyDescent="0.35">
      <c r="B63" s="59" t="s">
        <v>7</v>
      </c>
      <c r="C63" s="60" t="s">
        <v>33</v>
      </c>
      <c r="D63" s="103" t="s">
        <v>30</v>
      </c>
      <c r="E63" s="125" t="s">
        <v>0</v>
      </c>
      <c r="F63" s="126"/>
      <c r="G63" s="127" t="s">
        <v>1</v>
      </c>
      <c r="H63" s="126"/>
      <c r="I63" s="127" t="s">
        <v>2</v>
      </c>
      <c r="J63" s="126"/>
      <c r="K63" s="127" t="s">
        <v>3</v>
      </c>
      <c r="L63" s="126"/>
      <c r="M63" s="127" t="s">
        <v>4</v>
      </c>
      <c r="N63" s="128"/>
      <c r="O63" s="62" t="s">
        <v>5</v>
      </c>
      <c r="P63" s="59" t="s">
        <v>152</v>
      </c>
    </row>
    <row r="64" spans="2:16" ht="15" thickBot="1" x14ac:dyDescent="0.4">
      <c r="B64" s="63" t="s">
        <v>6</v>
      </c>
      <c r="C64" s="64" t="s">
        <v>32</v>
      </c>
      <c r="D64" s="65" t="s">
        <v>62</v>
      </c>
      <c r="E64" s="66" t="s">
        <v>156</v>
      </c>
      <c r="F64" s="67"/>
      <c r="G64" s="68" t="s">
        <v>157</v>
      </c>
      <c r="H64" s="67"/>
      <c r="I64" s="68" t="s">
        <v>158</v>
      </c>
      <c r="J64" s="67"/>
      <c r="K64" s="68" t="s">
        <v>183</v>
      </c>
      <c r="L64" s="67"/>
      <c r="M64" s="68" t="s">
        <v>159</v>
      </c>
      <c r="N64" s="69"/>
      <c r="O64" s="70" t="s">
        <v>155</v>
      </c>
      <c r="P64" s="74" t="str">
        <f>+O64</f>
        <v xml:space="preserve"> 2014/15</v>
      </c>
    </row>
    <row r="65" spans="3:16" x14ac:dyDescent="0.35">
      <c r="C65" t="s">
        <v>19</v>
      </c>
      <c r="D65">
        <v>48</v>
      </c>
      <c r="E65">
        <v>3</v>
      </c>
      <c r="F65">
        <v>12</v>
      </c>
      <c r="G65">
        <v>1</v>
      </c>
      <c r="H65">
        <v>12</v>
      </c>
      <c r="I65">
        <v>1</v>
      </c>
      <c r="J65">
        <v>14</v>
      </c>
      <c r="L65">
        <v>0</v>
      </c>
      <c r="M65">
        <v>2</v>
      </c>
      <c r="N65">
        <v>10</v>
      </c>
      <c r="O65">
        <v>48</v>
      </c>
      <c r="P65">
        <v>4</v>
      </c>
    </row>
    <row r="66" spans="3:16" x14ac:dyDescent="0.35">
      <c r="C66" t="s">
        <v>192</v>
      </c>
      <c r="D66">
        <v>40</v>
      </c>
      <c r="E66">
        <v>0</v>
      </c>
      <c r="F66">
        <v>10</v>
      </c>
      <c r="G66">
        <v>0</v>
      </c>
      <c r="H66">
        <v>10</v>
      </c>
      <c r="I66">
        <v>0</v>
      </c>
      <c r="J66">
        <v>10</v>
      </c>
      <c r="K66">
        <v>0</v>
      </c>
      <c r="L66">
        <v>10</v>
      </c>
      <c r="M66" t="s">
        <v>196</v>
      </c>
      <c r="N66">
        <v>0</v>
      </c>
      <c r="O66">
        <v>40</v>
      </c>
      <c r="P66">
        <v>4</v>
      </c>
    </row>
    <row r="67" spans="3:16" x14ac:dyDescent="0.35">
      <c r="C67" t="s">
        <v>41</v>
      </c>
      <c r="D67">
        <v>40</v>
      </c>
      <c r="E67">
        <v>0</v>
      </c>
      <c r="F67">
        <v>10</v>
      </c>
      <c r="G67">
        <v>0</v>
      </c>
      <c r="H67">
        <v>10</v>
      </c>
      <c r="I67">
        <v>0</v>
      </c>
      <c r="J67">
        <v>10</v>
      </c>
      <c r="K67">
        <v>0</v>
      </c>
      <c r="L67">
        <v>10</v>
      </c>
      <c r="M67" t="s">
        <v>196</v>
      </c>
      <c r="N67">
        <v>0</v>
      </c>
      <c r="O67">
        <v>40</v>
      </c>
      <c r="P67">
        <v>4</v>
      </c>
    </row>
    <row r="68" spans="3:16" x14ac:dyDescent="0.35">
      <c r="C68" t="s">
        <v>18</v>
      </c>
      <c r="D68">
        <v>37</v>
      </c>
      <c r="E68">
        <v>0</v>
      </c>
      <c r="F68">
        <v>10</v>
      </c>
      <c r="G68">
        <v>0</v>
      </c>
      <c r="H68">
        <v>10</v>
      </c>
      <c r="I68">
        <v>0</v>
      </c>
      <c r="J68">
        <v>10</v>
      </c>
      <c r="K68" t="s">
        <v>196</v>
      </c>
      <c r="L68">
        <v>0</v>
      </c>
      <c r="M68">
        <v>5</v>
      </c>
      <c r="N68">
        <v>7</v>
      </c>
      <c r="O68">
        <v>37</v>
      </c>
      <c r="P68">
        <v>4</v>
      </c>
    </row>
    <row r="69" spans="3:16" x14ac:dyDescent="0.35">
      <c r="C69" t="s">
        <v>10</v>
      </c>
      <c r="D69">
        <v>35</v>
      </c>
      <c r="E69">
        <v>2</v>
      </c>
      <c r="F69">
        <v>13</v>
      </c>
      <c r="G69">
        <v>5</v>
      </c>
      <c r="H69">
        <v>8</v>
      </c>
      <c r="I69">
        <v>8</v>
      </c>
      <c r="J69">
        <v>7</v>
      </c>
      <c r="K69">
        <v>3</v>
      </c>
      <c r="L69">
        <v>7</v>
      </c>
      <c r="M69">
        <v>6</v>
      </c>
      <c r="N69">
        <v>6</v>
      </c>
      <c r="O69">
        <v>41</v>
      </c>
      <c r="P69">
        <v>5</v>
      </c>
    </row>
    <row r="70" spans="3:16" x14ac:dyDescent="0.35">
      <c r="C70" t="s">
        <v>13</v>
      </c>
      <c r="D70">
        <v>30</v>
      </c>
      <c r="F70">
        <v>0</v>
      </c>
      <c r="G70">
        <v>3</v>
      </c>
      <c r="H70">
        <v>10</v>
      </c>
      <c r="I70">
        <v>3</v>
      </c>
      <c r="J70">
        <v>12</v>
      </c>
      <c r="L70">
        <v>0</v>
      </c>
      <c r="M70">
        <v>4</v>
      </c>
      <c r="N70">
        <v>8</v>
      </c>
      <c r="O70">
        <v>30</v>
      </c>
      <c r="P70">
        <v>3</v>
      </c>
    </row>
    <row r="71" spans="3:16" x14ac:dyDescent="0.35">
      <c r="C71" t="s">
        <v>17</v>
      </c>
      <c r="D71">
        <v>30</v>
      </c>
      <c r="E71">
        <v>5</v>
      </c>
      <c r="F71">
        <v>10</v>
      </c>
      <c r="H71">
        <v>0</v>
      </c>
      <c r="I71">
        <v>6</v>
      </c>
      <c r="J71">
        <v>9</v>
      </c>
      <c r="L71">
        <v>0</v>
      </c>
      <c r="M71">
        <v>1</v>
      </c>
      <c r="N71">
        <v>11</v>
      </c>
      <c r="O71">
        <v>30</v>
      </c>
      <c r="P71">
        <v>3</v>
      </c>
    </row>
    <row r="72" spans="3:16" x14ac:dyDescent="0.35">
      <c r="C72" t="s">
        <v>22</v>
      </c>
      <c r="D72">
        <v>30</v>
      </c>
      <c r="E72">
        <v>4</v>
      </c>
      <c r="F72">
        <v>11</v>
      </c>
      <c r="G72">
        <v>2</v>
      </c>
      <c r="H72">
        <v>11</v>
      </c>
      <c r="I72">
        <v>7</v>
      </c>
      <c r="J72">
        <v>8</v>
      </c>
      <c r="L72">
        <v>0</v>
      </c>
      <c r="N72">
        <v>0</v>
      </c>
      <c r="O72">
        <v>30</v>
      </c>
      <c r="P72">
        <v>3</v>
      </c>
    </row>
    <row r="73" spans="3:16" x14ac:dyDescent="0.35">
      <c r="C73" t="s">
        <v>11</v>
      </c>
      <c r="D73">
        <v>27</v>
      </c>
      <c r="E73">
        <v>6</v>
      </c>
      <c r="F73">
        <v>9</v>
      </c>
      <c r="H73">
        <v>0</v>
      </c>
      <c r="I73">
        <v>2</v>
      </c>
      <c r="J73">
        <v>13</v>
      </c>
      <c r="L73">
        <v>0</v>
      </c>
      <c r="M73">
        <v>7</v>
      </c>
      <c r="N73">
        <v>5</v>
      </c>
      <c r="O73">
        <v>27</v>
      </c>
      <c r="P73">
        <v>3</v>
      </c>
    </row>
    <row r="74" spans="3:16" x14ac:dyDescent="0.35">
      <c r="C74" t="s">
        <v>15</v>
      </c>
      <c r="D74">
        <v>26</v>
      </c>
      <c r="E74">
        <v>0</v>
      </c>
      <c r="F74">
        <v>10</v>
      </c>
      <c r="G74">
        <v>7</v>
      </c>
      <c r="H74">
        <v>6</v>
      </c>
      <c r="I74">
        <v>0</v>
      </c>
      <c r="J74">
        <v>10</v>
      </c>
      <c r="K74" t="s">
        <v>196</v>
      </c>
      <c r="L74">
        <v>0</v>
      </c>
      <c r="M74" t="s">
        <v>196</v>
      </c>
      <c r="N74">
        <v>0</v>
      </c>
      <c r="O74">
        <v>26</v>
      </c>
      <c r="P74">
        <v>3</v>
      </c>
    </row>
    <row r="75" spans="3:16" x14ac:dyDescent="0.35">
      <c r="C75" t="s">
        <v>21</v>
      </c>
      <c r="D75">
        <v>24</v>
      </c>
      <c r="F75">
        <v>0</v>
      </c>
      <c r="G75">
        <v>8</v>
      </c>
      <c r="H75">
        <v>5</v>
      </c>
      <c r="I75">
        <v>4</v>
      </c>
      <c r="J75">
        <v>11</v>
      </c>
      <c r="K75">
        <v>2</v>
      </c>
      <c r="L75">
        <v>8</v>
      </c>
      <c r="N75">
        <v>0</v>
      </c>
      <c r="O75">
        <v>24</v>
      </c>
      <c r="P75">
        <v>3</v>
      </c>
    </row>
    <row r="76" spans="3:16" x14ac:dyDescent="0.35">
      <c r="C76" t="s">
        <v>20</v>
      </c>
      <c r="D76">
        <v>23</v>
      </c>
      <c r="E76">
        <v>1</v>
      </c>
      <c r="F76">
        <v>14</v>
      </c>
      <c r="G76">
        <v>4</v>
      </c>
      <c r="H76">
        <v>9</v>
      </c>
      <c r="J76">
        <v>0</v>
      </c>
      <c r="L76">
        <v>0</v>
      </c>
      <c r="N76">
        <v>0</v>
      </c>
      <c r="O76">
        <v>23</v>
      </c>
      <c r="P76">
        <v>2</v>
      </c>
    </row>
    <row r="77" spans="3:16" x14ac:dyDescent="0.35">
      <c r="C77" t="s">
        <v>23</v>
      </c>
      <c r="D77">
        <v>20</v>
      </c>
      <c r="F77">
        <v>0</v>
      </c>
      <c r="H77">
        <v>0</v>
      </c>
      <c r="I77">
        <v>9</v>
      </c>
      <c r="J77">
        <v>6</v>
      </c>
      <c r="K77">
        <v>5</v>
      </c>
      <c r="L77">
        <v>5</v>
      </c>
      <c r="M77">
        <v>3</v>
      </c>
      <c r="N77">
        <v>9</v>
      </c>
      <c r="O77">
        <v>20</v>
      </c>
      <c r="P77">
        <v>3</v>
      </c>
    </row>
    <row r="78" spans="3:16" x14ac:dyDescent="0.35">
      <c r="C78" t="s">
        <v>14</v>
      </c>
      <c r="D78">
        <v>17</v>
      </c>
      <c r="F78">
        <v>0</v>
      </c>
      <c r="G78">
        <v>6</v>
      </c>
      <c r="H78">
        <v>7</v>
      </c>
      <c r="I78">
        <v>5</v>
      </c>
      <c r="J78">
        <v>10</v>
      </c>
      <c r="L78">
        <v>0</v>
      </c>
      <c r="N78">
        <v>0</v>
      </c>
      <c r="O78">
        <v>17</v>
      </c>
      <c r="P78">
        <v>2</v>
      </c>
    </row>
    <row r="79" spans="3:16" x14ac:dyDescent="0.35">
      <c r="C79" t="s">
        <v>143</v>
      </c>
      <c r="D79">
        <v>11</v>
      </c>
      <c r="E79">
        <v>8</v>
      </c>
      <c r="F79">
        <v>7</v>
      </c>
      <c r="H79">
        <v>0</v>
      </c>
      <c r="J79">
        <v>0</v>
      </c>
      <c r="K79">
        <v>6</v>
      </c>
      <c r="L79">
        <v>4</v>
      </c>
      <c r="N79">
        <v>0</v>
      </c>
      <c r="O79">
        <v>11</v>
      </c>
      <c r="P79">
        <v>2</v>
      </c>
    </row>
    <row r="80" spans="3:16" x14ac:dyDescent="0.35">
      <c r="C80" t="s">
        <v>184</v>
      </c>
      <c r="D80">
        <v>9</v>
      </c>
      <c r="F80">
        <v>0</v>
      </c>
      <c r="H80">
        <v>0</v>
      </c>
      <c r="J80">
        <v>0</v>
      </c>
      <c r="K80">
        <v>1</v>
      </c>
      <c r="L80">
        <v>9</v>
      </c>
      <c r="N80">
        <v>0</v>
      </c>
      <c r="O80">
        <v>9</v>
      </c>
      <c r="P80">
        <v>1</v>
      </c>
    </row>
    <row r="81" spans="3:16" x14ac:dyDescent="0.35">
      <c r="C81" t="s">
        <v>8</v>
      </c>
      <c r="D81">
        <v>8</v>
      </c>
      <c r="E81">
        <v>7</v>
      </c>
      <c r="F81">
        <v>8</v>
      </c>
      <c r="H81">
        <v>0</v>
      </c>
      <c r="J81">
        <v>0</v>
      </c>
      <c r="L81">
        <v>0</v>
      </c>
      <c r="N81">
        <v>0</v>
      </c>
      <c r="O81">
        <v>8</v>
      </c>
      <c r="P81">
        <v>1</v>
      </c>
    </row>
    <row r="82" spans="3:16" x14ac:dyDescent="0.35">
      <c r="C82" t="s">
        <v>144</v>
      </c>
      <c r="D82">
        <v>6</v>
      </c>
      <c r="F82">
        <v>0</v>
      </c>
      <c r="H82">
        <v>0</v>
      </c>
      <c r="J82">
        <v>0</v>
      </c>
      <c r="K82">
        <v>4</v>
      </c>
      <c r="L82">
        <v>6</v>
      </c>
      <c r="N82">
        <v>0</v>
      </c>
      <c r="O82">
        <v>6</v>
      </c>
      <c r="P82">
        <v>1</v>
      </c>
    </row>
    <row r="83" spans="3:16" x14ac:dyDescent="0.35">
      <c r="C83" t="s">
        <v>35</v>
      </c>
      <c r="D83">
        <v>6</v>
      </c>
      <c r="E83">
        <v>9</v>
      </c>
      <c r="F83">
        <v>6</v>
      </c>
      <c r="H83">
        <v>0</v>
      </c>
      <c r="J83">
        <v>0</v>
      </c>
      <c r="L83">
        <v>0</v>
      </c>
      <c r="N83">
        <v>0</v>
      </c>
      <c r="O83">
        <v>6</v>
      </c>
      <c r="P83">
        <v>1</v>
      </c>
    </row>
    <row r="84" spans="3:16" x14ac:dyDescent="0.35">
      <c r="C84" t="s">
        <v>12</v>
      </c>
      <c r="D84">
        <v>0</v>
      </c>
      <c r="F84">
        <v>0</v>
      </c>
      <c r="H84">
        <v>0</v>
      </c>
      <c r="J84">
        <v>0</v>
      </c>
      <c r="L84">
        <v>0</v>
      </c>
      <c r="N84">
        <v>0</v>
      </c>
      <c r="O84">
        <v>0</v>
      </c>
      <c r="P84">
        <v>0</v>
      </c>
    </row>
    <row r="85" spans="3:16" x14ac:dyDescent="0.35">
      <c r="C85" t="s">
        <v>16</v>
      </c>
      <c r="D85">
        <v>0</v>
      </c>
      <c r="F85">
        <v>0</v>
      </c>
      <c r="H85">
        <v>0</v>
      </c>
      <c r="J85">
        <v>0</v>
      </c>
      <c r="L85">
        <v>0</v>
      </c>
      <c r="N85">
        <v>0</v>
      </c>
      <c r="O85">
        <v>0</v>
      </c>
      <c r="P85">
        <v>0</v>
      </c>
    </row>
  </sheetData>
  <sortState ref="Z7:AF26">
    <sortCondition ref="Z7:Z26"/>
  </sortState>
  <mergeCells count="15">
    <mergeCell ref="E5:F5"/>
    <mergeCell ref="G5:H5"/>
    <mergeCell ref="I5:J5"/>
    <mergeCell ref="K5:L5"/>
    <mergeCell ref="M5:N5"/>
    <mergeCell ref="E4:F4"/>
    <mergeCell ref="G4:H4"/>
    <mergeCell ref="I4:J4"/>
    <mergeCell ref="K4:L4"/>
    <mergeCell ref="M4:N4"/>
    <mergeCell ref="E63:F63"/>
    <mergeCell ref="G63:H63"/>
    <mergeCell ref="I63:J63"/>
    <mergeCell ref="K63:L63"/>
    <mergeCell ref="M63:N6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AG92"/>
  <sheetViews>
    <sheetView tabSelected="1" topLeftCell="C1" workbookViewId="0">
      <selection activeCell="Q18" sqref="Q18"/>
    </sheetView>
  </sheetViews>
  <sheetFormatPr defaultRowHeight="14.5" x14ac:dyDescent="0.35"/>
  <cols>
    <col min="3" max="3" width="13.90625" customWidth="1"/>
    <col min="14" max="14" width="8.7265625" customWidth="1"/>
  </cols>
  <sheetData>
    <row r="2" spans="2:33" x14ac:dyDescent="0.35">
      <c r="C2" s="1" t="s">
        <v>240</v>
      </c>
      <c r="D2" s="1"/>
      <c r="E2" s="2"/>
      <c r="F2" s="2"/>
      <c r="G2" s="1" t="s">
        <v>251</v>
      </c>
      <c r="H2" s="2"/>
      <c r="I2" s="2"/>
      <c r="J2" s="2"/>
      <c r="K2" s="2"/>
      <c r="L2" s="2"/>
      <c r="M2" s="15" t="s">
        <v>26</v>
      </c>
      <c r="N2" s="133">
        <f ca="1">NOW()</f>
        <v>43417.700228935188</v>
      </c>
      <c r="O2" s="134"/>
      <c r="R2" t="s">
        <v>190</v>
      </c>
    </row>
    <row r="3" spans="2:33" ht="15" thickBot="1" x14ac:dyDescent="0.4">
      <c r="C3" s="2"/>
      <c r="D3" s="2"/>
      <c r="E3" s="2"/>
      <c r="F3" s="2" t="s">
        <v>231</v>
      </c>
      <c r="G3" s="2"/>
      <c r="H3" s="2"/>
      <c r="I3" s="2"/>
      <c r="J3" s="2"/>
      <c r="K3" s="2"/>
      <c r="L3" s="2"/>
      <c r="M3" s="2"/>
      <c r="N3" s="2"/>
      <c r="O3" s="2"/>
      <c r="R3" s="83" t="s">
        <v>224</v>
      </c>
      <c r="Z3" s="83" t="s">
        <v>225</v>
      </c>
    </row>
    <row r="4" spans="2:33" ht="56.25" customHeight="1" x14ac:dyDescent="0.35">
      <c r="B4" s="59" t="s">
        <v>7</v>
      </c>
      <c r="C4" s="60" t="s">
        <v>33</v>
      </c>
      <c r="D4" s="112" t="s">
        <v>30</v>
      </c>
      <c r="E4" s="127" t="s">
        <v>2</v>
      </c>
      <c r="F4" s="131"/>
      <c r="G4" s="127" t="s">
        <v>1</v>
      </c>
      <c r="H4" s="132"/>
      <c r="I4" s="125" t="s">
        <v>229</v>
      </c>
      <c r="J4" s="126"/>
      <c r="K4" s="127" t="s">
        <v>0</v>
      </c>
      <c r="L4" s="131"/>
      <c r="M4" s="127" t="s">
        <v>230</v>
      </c>
      <c r="N4" s="131"/>
      <c r="O4" s="62" t="s">
        <v>5</v>
      </c>
      <c r="P4" s="59" t="s">
        <v>152</v>
      </c>
      <c r="R4" s="82" t="s">
        <v>249</v>
      </c>
      <c r="S4" s="83" t="s">
        <v>186</v>
      </c>
      <c r="T4" s="83">
        <f>+E33</f>
        <v>1261</v>
      </c>
      <c r="U4" s="83">
        <f>+G33</f>
        <v>1266</v>
      </c>
      <c r="V4" s="83">
        <f>+I33</f>
        <v>1366</v>
      </c>
      <c r="W4" s="83">
        <f>KI33</f>
        <v>0</v>
      </c>
      <c r="X4" s="83">
        <f>+JM2</f>
        <v>0</v>
      </c>
      <c r="Z4" s="82" t="s">
        <v>235</v>
      </c>
      <c r="AA4" s="83" t="s">
        <v>186</v>
      </c>
      <c r="AB4" s="83">
        <v>878</v>
      </c>
      <c r="AC4" s="83">
        <v>917</v>
      </c>
      <c r="AD4" s="83">
        <v>1109</v>
      </c>
      <c r="AE4" s="107">
        <v>1123</v>
      </c>
      <c r="AF4" s="83">
        <v>1144</v>
      </c>
    </row>
    <row r="5" spans="2:33" ht="15" thickBot="1" x14ac:dyDescent="0.4">
      <c r="B5" s="63" t="s">
        <v>6</v>
      </c>
      <c r="C5" s="64" t="s">
        <v>32</v>
      </c>
      <c r="D5" s="65" t="s">
        <v>63</v>
      </c>
      <c r="E5" s="129">
        <v>43059</v>
      </c>
      <c r="F5" s="130"/>
      <c r="G5" s="129" t="s">
        <v>242</v>
      </c>
      <c r="H5" s="130"/>
      <c r="I5" s="129">
        <v>43250</v>
      </c>
      <c r="J5" s="130"/>
      <c r="K5" s="129">
        <v>43278</v>
      </c>
      <c r="L5" s="130"/>
      <c r="M5" s="129">
        <v>43306</v>
      </c>
      <c r="N5" s="130"/>
      <c r="O5" s="70" t="s">
        <v>241</v>
      </c>
      <c r="P5" s="74" t="str">
        <f>+O5</f>
        <v xml:space="preserve"> 2017/18</v>
      </c>
      <c r="T5" s="104">
        <f>+E5</f>
        <v>43059</v>
      </c>
      <c r="U5" s="104" t="str">
        <f>+G5</f>
        <v>28/11/17</v>
      </c>
      <c r="V5" s="104">
        <f>+I5</f>
        <v>43250</v>
      </c>
      <c r="W5" s="104">
        <f>+K5</f>
        <v>43278</v>
      </c>
      <c r="X5" s="104">
        <f>+M5</f>
        <v>43306</v>
      </c>
      <c r="AB5" s="104">
        <v>43059</v>
      </c>
      <c r="AC5" s="104" t="s">
        <v>242</v>
      </c>
      <c r="AD5" s="104">
        <v>43250</v>
      </c>
      <c r="AE5" s="108">
        <v>43278</v>
      </c>
      <c r="AF5" s="104">
        <v>43300</v>
      </c>
    </row>
    <row r="6" spans="2:33" x14ac:dyDescent="0.35">
      <c r="B6" s="79">
        <v>1</v>
      </c>
      <c r="C6" s="7" t="s">
        <v>21</v>
      </c>
      <c r="D6" s="71">
        <f t="shared" ref="D6:D17" si="0">O6-MIN(F6,H6,J6,L6,N6)</f>
        <v>33</v>
      </c>
      <c r="E6" s="88">
        <v>4</v>
      </c>
      <c r="F6" s="20">
        <f t="shared" ref="F6:F17" si="1">IF(ISBLANK(E6),0,F$30+1-E6)</f>
        <v>6</v>
      </c>
      <c r="G6" s="93">
        <v>4</v>
      </c>
      <c r="H6" s="20">
        <f t="shared" ref="H6:H17" si="2">IF(ISBLANK(G6),0,H$30+1-G6)</f>
        <v>7</v>
      </c>
      <c r="I6" s="93">
        <v>2</v>
      </c>
      <c r="J6" s="20">
        <f t="shared" ref="J6:J17" si="3">IF(ISBLANK(I6),0,J$30+1-I6)</f>
        <v>11</v>
      </c>
      <c r="K6" s="93">
        <v>2</v>
      </c>
      <c r="L6" s="21">
        <f t="shared" ref="L6:L17" si="4">IF(ISBLANK(K6),0,L$30+1-K6)</f>
        <v>9</v>
      </c>
      <c r="M6" s="93"/>
      <c r="N6" s="27">
        <f t="shared" ref="N6:N17" si="5">IF(ISBLANK(M6),0,N$30+1-M6)</f>
        <v>0</v>
      </c>
      <c r="O6" s="28">
        <f t="shared" ref="O6:O17" si="6">+F6+H6+J6+L6+N6</f>
        <v>33</v>
      </c>
      <c r="P6" s="76">
        <f t="shared" ref="P6:P17" si="7">+IF(COUNT(E6,G6,I6,K6,M6)&gt;0,COUNT(E6,G6,I6,K6,M6),"")</f>
        <v>4</v>
      </c>
      <c r="R6" s="83" t="s">
        <v>187</v>
      </c>
      <c r="S6" s="83" t="s">
        <v>76</v>
      </c>
      <c r="T6" s="84" t="s">
        <v>77</v>
      </c>
      <c r="U6" s="84" t="s">
        <v>78</v>
      </c>
      <c r="V6" s="84" t="s">
        <v>79</v>
      </c>
      <c r="W6" s="84" t="s">
        <v>80</v>
      </c>
      <c r="X6" s="84" t="s">
        <v>81</v>
      </c>
      <c r="Z6" s="83" t="s">
        <v>187</v>
      </c>
      <c r="AA6" s="83" t="s">
        <v>76</v>
      </c>
      <c r="AB6" s="84" t="s">
        <v>77</v>
      </c>
      <c r="AC6" s="84" t="s">
        <v>78</v>
      </c>
      <c r="AD6" s="84" t="s">
        <v>79</v>
      </c>
      <c r="AE6" s="109" t="s">
        <v>80</v>
      </c>
      <c r="AF6" s="84" t="s">
        <v>81</v>
      </c>
    </row>
    <row r="7" spans="2:33" x14ac:dyDescent="0.35">
      <c r="B7" s="79">
        <v>2</v>
      </c>
      <c r="C7" s="8" t="s">
        <v>10</v>
      </c>
      <c r="D7" s="72">
        <f t="shared" si="0"/>
        <v>28</v>
      </c>
      <c r="E7" s="89"/>
      <c r="F7" s="21">
        <f t="shared" si="1"/>
        <v>0</v>
      </c>
      <c r="G7" s="94">
        <v>3</v>
      </c>
      <c r="H7" s="21">
        <f t="shared" si="2"/>
        <v>8</v>
      </c>
      <c r="I7" s="94">
        <v>4</v>
      </c>
      <c r="J7" s="21">
        <f t="shared" si="3"/>
        <v>9</v>
      </c>
      <c r="K7" s="94">
        <v>3</v>
      </c>
      <c r="L7" s="21">
        <f t="shared" si="4"/>
        <v>8</v>
      </c>
      <c r="M7" s="94">
        <v>1</v>
      </c>
      <c r="N7" s="31">
        <f t="shared" si="5"/>
        <v>3</v>
      </c>
      <c r="O7" s="32">
        <f t="shared" si="6"/>
        <v>28</v>
      </c>
      <c r="P7" s="76">
        <f t="shared" si="7"/>
        <v>4</v>
      </c>
      <c r="R7" t="str">
        <f t="shared" ref="R7:R27" si="8">RIGHT(C6,LEN(C6)-FIND(" ",C6)) &amp; "_" &amp; LEFT(C6,FIND(" ",C6)-1)</f>
        <v>Flint_Chris</v>
      </c>
      <c r="S7">
        <f>IF(D6&gt;0,+B6,0)</f>
        <v>1</v>
      </c>
      <c r="T7">
        <f t="shared" ref="T7:T22" si="9">+E6</f>
        <v>4</v>
      </c>
      <c r="U7">
        <f t="shared" ref="U7:U22" si="10">+G6</f>
        <v>4</v>
      </c>
      <c r="V7">
        <f t="shared" ref="V7:V22" si="11">+I6</f>
        <v>2</v>
      </c>
      <c r="W7">
        <f t="shared" ref="W7:W22" si="12">+K6</f>
        <v>2</v>
      </c>
      <c r="X7">
        <f t="shared" ref="X7:X22" si="13">+M6</f>
        <v>0</v>
      </c>
      <c r="Z7" t="s">
        <v>102</v>
      </c>
      <c r="AA7">
        <v>10</v>
      </c>
      <c r="AB7">
        <v>0</v>
      </c>
      <c r="AC7">
        <v>0</v>
      </c>
      <c r="AD7">
        <v>6</v>
      </c>
      <c r="AE7">
        <v>0</v>
      </c>
      <c r="AF7">
        <v>0</v>
      </c>
      <c r="AG7">
        <v>0</v>
      </c>
    </row>
    <row r="8" spans="2:33" x14ac:dyDescent="0.35">
      <c r="B8" s="79">
        <v>3</v>
      </c>
      <c r="C8" s="8" t="s">
        <v>13</v>
      </c>
      <c r="D8" s="72">
        <f t="shared" si="0"/>
        <v>27</v>
      </c>
      <c r="E8" s="89">
        <v>5</v>
      </c>
      <c r="F8" s="21">
        <f t="shared" si="1"/>
        <v>5</v>
      </c>
      <c r="G8" s="94">
        <v>2</v>
      </c>
      <c r="H8" s="21">
        <f t="shared" si="2"/>
        <v>9</v>
      </c>
      <c r="I8" s="94">
        <v>5</v>
      </c>
      <c r="J8" s="21">
        <f t="shared" si="3"/>
        <v>8</v>
      </c>
      <c r="K8" s="94">
        <v>6</v>
      </c>
      <c r="L8" s="21">
        <f t="shared" si="4"/>
        <v>5</v>
      </c>
      <c r="M8" s="94"/>
      <c r="N8" s="31">
        <f t="shared" si="5"/>
        <v>0</v>
      </c>
      <c r="O8" s="32">
        <f t="shared" si="6"/>
        <v>27</v>
      </c>
      <c r="P8" s="76">
        <f t="shared" si="7"/>
        <v>4</v>
      </c>
      <c r="R8" t="str">
        <f t="shared" si="8"/>
        <v>Maskell_Dan</v>
      </c>
      <c r="S8">
        <f t="shared" ref="S8:S22" si="14">IF(D7&gt;0,+B7,0)</f>
        <v>2</v>
      </c>
      <c r="T8">
        <f t="shared" si="9"/>
        <v>0</v>
      </c>
      <c r="U8">
        <f t="shared" si="10"/>
        <v>3</v>
      </c>
      <c r="V8">
        <f t="shared" si="11"/>
        <v>4</v>
      </c>
      <c r="W8">
        <f t="shared" si="12"/>
        <v>3</v>
      </c>
      <c r="X8">
        <f t="shared" si="13"/>
        <v>1</v>
      </c>
      <c r="Z8" t="s">
        <v>146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</row>
    <row r="9" spans="2:33" x14ac:dyDescent="0.35">
      <c r="B9" s="79">
        <v>4</v>
      </c>
      <c r="C9" s="8" t="s">
        <v>19</v>
      </c>
      <c r="D9" s="72">
        <f t="shared" si="0"/>
        <v>20</v>
      </c>
      <c r="E9" s="89"/>
      <c r="F9" s="21">
        <f t="shared" si="1"/>
        <v>0</v>
      </c>
      <c r="G9" s="94">
        <v>1</v>
      </c>
      <c r="H9" s="21">
        <f t="shared" si="2"/>
        <v>10</v>
      </c>
      <c r="I9" s="94">
        <v>3</v>
      </c>
      <c r="J9" s="21">
        <f t="shared" si="3"/>
        <v>10</v>
      </c>
      <c r="K9" s="94"/>
      <c r="L9" s="21">
        <f t="shared" si="4"/>
        <v>0</v>
      </c>
      <c r="M9" s="94"/>
      <c r="N9" s="31">
        <f t="shared" si="5"/>
        <v>0</v>
      </c>
      <c r="O9" s="32">
        <f t="shared" si="6"/>
        <v>20</v>
      </c>
      <c r="P9" s="76">
        <f t="shared" si="7"/>
        <v>2</v>
      </c>
      <c r="R9" t="str">
        <f t="shared" si="8"/>
        <v>Hoben_David</v>
      </c>
      <c r="S9">
        <f t="shared" si="14"/>
        <v>3</v>
      </c>
      <c r="T9">
        <f t="shared" si="9"/>
        <v>5</v>
      </c>
      <c r="U9">
        <f t="shared" si="10"/>
        <v>2</v>
      </c>
      <c r="V9">
        <f t="shared" si="11"/>
        <v>5</v>
      </c>
      <c r="W9">
        <f t="shared" si="12"/>
        <v>6</v>
      </c>
      <c r="X9">
        <f t="shared" si="13"/>
        <v>0</v>
      </c>
      <c r="Z9" t="s">
        <v>104</v>
      </c>
      <c r="AA9">
        <v>4</v>
      </c>
      <c r="AB9">
        <v>0</v>
      </c>
      <c r="AC9">
        <v>1</v>
      </c>
      <c r="AD9">
        <v>3</v>
      </c>
      <c r="AE9">
        <v>0</v>
      </c>
      <c r="AF9">
        <v>0</v>
      </c>
      <c r="AG9">
        <v>0</v>
      </c>
    </row>
    <row r="10" spans="2:33" x14ac:dyDescent="0.35">
      <c r="B10" s="79">
        <v>5</v>
      </c>
      <c r="C10" s="8" t="s">
        <v>11</v>
      </c>
      <c r="D10" s="72">
        <f t="shared" si="0"/>
        <v>14</v>
      </c>
      <c r="E10" s="89">
        <v>1</v>
      </c>
      <c r="F10" s="21">
        <f t="shared" si="1"/>
        <v>9</v>
      </c>
      <c r="G10" s="94">
        <v>6</v>
      </c>
      <c r="H10" s="21">
        <f t="shared" si="2"/>
        <v>5</v>
      </c>
      <c r="I10" s="94"/>
      <c r="J10" s="21">
        <f t="shared" si="3"/>
        <v>0</v>
      </c>
      <c r="K10" s="94"/>
      <c r="L10" s="21">
        <f t="shared" si="4"/>
        <v>0</v>
      </c>
      <c r="M10" s="94"/>
      <c r="N10" s="31">
        <f t="shared" si="5"/>
        <v>0</v>
      </c>
      <c r="O10" s="32">
        <f t="shared" si="6"/>
        <v>14</v>
      </c>
      <c r="P10" s="76">
        <f t="shared" si="7"/>
        <v>2</v>
      </c>
      <c r="R10" t="str">
        <f t="shared" si="8"/>
        <v>Crane_David</v>
      </c>
      <c r="S10">
        <f t="shared" si="14"/>
        <v>4</v>
      </c>
      <c r="T10">
        <f t="shared" si="9"/>
        <v>0</v>
      </c>
      <c r="U10">
        <f t="shared" si="10"/>
        <v>1</v>
      </c>
      <c r="V10">
        <f t="shared" si="11"/>
        <v>3</v>
      </c>
      <c r="W10">
        <f t="shared" si="12"/>
        <v>0</v>
      </c>
      <c r="X10">
        <f t="shared" si="13"/>
        <v>0</v>
      </c>
      <c r="Z10" t="s">
        <v>101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</row>
    <row r="11" spans="2:33" x14ac:dyDescent="0.35">
      <c r="B11" s="79">
        <v>6</v>
      </c>
      <c r="C11" s="8" t="s">
        <v>23</v>
      </c>
      <c r="D11" s="72">
        <f t="shared" si="0"/>
        <v>14</v>
      </c>
      <c r="E11" s="89">
        <v>2</v>
      </c>
      <c r="F11" s="21">
        <f t="shared" si="1"/>
        <v>8</v>
      </c>
      <c r="G11" s="94">
        <v>5</v>
      </c>
      <c r="H11" s="21">
        <f t="shared" si="2"/>
        <v>6</v>
      </c>
      <c r="I11" s="94"/>
      <c r="J11" s="21">
        <f t="shared" si="3"/>
        <v>0</v>
      </c>
      <c r="K11" s="94"/>
      <c r="L11" s="21">
        <f t="shared" si="4"/>
        <v>0</v>
      </c>
      <c r="M11" s="94"/>
      <c r="N11" s="31">
        <f t="shared" si="5"/>
        <v>0</v>
      </c>
      <c r="O11" s="32">
        <f t="shared" si="6"/>
        <v>14</v>
      </c>
      <c r="P11" s="76">
        <f t="shared" si="7"/>
        <v>2</v>
      </c>
      <c r="R11" t="str">
        <f t="shared" si="8"/>
        <v>Martin_Malcolm</v>
      </c>
      <c r="S11">
        <f t="shared" si="14"/>
        <v>5</v>
      </c>
      <c r="T11">
        <f t="shared" si="9"/>
        <v>1</v>
      </c>
      <c r="U11">
        <f t="shared" si="10"/>
        <v>6</v>
      </c>
      <c r="V11">
        <f t="shared" si="11"/>
        <v>0</v>
      </c>
      <c r="W11">
        <f t="shared" si="12"/>
        <v>0</v>
      </c>
      <c r="X11">
        <f t="shared" si="13"/>
        <v>0</v>
      </c>
      <c r="Z11" t="s">
        <v>111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</row>
    <row r="12" spans="2:33" x14ac:dyDescent="0.35">
      <c r="B12" s="79">
        <v>7</v>
      </c>
      <c r="C12" s="8" t="s">
        <v>14</v>
      </c>
      <c r="D12" s="72">
        <f t="shared" si="0"/>
        <v>12</v>
      </c>
      <c r="E12" s="89"/>
      <c r="F12" s="21">
        <f t="shared" si="1"/>
        <v>0</v>
      </c>
      <c r="G12" s="94"/>
      <c r="H12" s="21">
        <f t="shared" si="2"/>
        <v>0</v>
      </c>
      <c r="I12" s="94">
        <v>1</v>
      </c>
      <c r="J12" s="21">
        <f t="shared" si="3"/>
        <v>12</v>
      </c>
      <c r="K12" s="94"/>
      <c r="L12" s="21">
        <f t="shared" si="4"/>
        <v>0</v>
      </c>
      <c r="M12" s="94"/>
      <c r="N12" s="31">
        <f t="shared" si="5"/>
        <v>0</v>
      </c>
      <c r="O12" s="32">
        <f t="shared" si="6"/>
        <v>12</v>
      </c>
      <c r="P12" s="76">
        <f t="shared" si="7"/>
        <v>1</v>
      </c>
      <c r="R12" t="str">
        <f t="shared" si="8"/>
        <v>Lightman_Shaun</v>
      </c>
      <c r="S12">
        <f t="shared" si="14"/>
        <v>6</v>
      </c>
      <c r="T12">
        <f t="shared" si="9"/>
        <v>2</v>
      </c>
      <c r="U12">
        <f t="shared" si="10"/>
        <v>5</v>
      </c>
      <c r="V12">
        <f t="shared" si="11"/>
        <v>0</v>
      </c>
      <c r="W12">
        <f t="shared" si="12"/>
        <v>0</v>
      </c>
      <c r="X12">
        <f t="shared" si="13"/>
        <v>0</v>
      </c>
      <c r="Z12" t="s">
        <v>99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</row>
    <row r="13" spans="2:33" x14ac:dyDescent="0.35">
      <c r="B13" s="79">
        <v>8</v>
      </c>
      <c r="C13" s="8" t="s">
        <v>18</v>
      </c>
      <c r="D13" s="72">
        <f t="shared" si="0"/>
        <v>12</v>
      </c>
      <c r="E13" s="89"/>
      <c r="F13" s="21">
        <f t="shared" si="1"/>
        <v>0</v>
      </c>
      <c r="G13" s="94"/>
      <c r="H13" s="21">
        <f t="shared" si="2"/>
        <v>0</v>
      </c>
      <c r="I13" s="94">
        <v>7</v>
      </c>
      <c r="J13" s="21">
        <f t="shared" si="3"/>
        <v>6</v>
      </c>
      <c r="K13" s="94">
        <v>5</v>
      </c>
      <c r="L13" s="21">
        <f t="shared" si="4"/>
        <v>6</v>
      </c>
      <c r="M13" s="94"/>
      <c r="N13" s="31">
        <f t="shared" si="5"/>
        <v>0</v>
      </c>
      <c r="O13" s="32">
        <f t="shared" si="6"/>
        <v>12</v>
      </c>
      <c r="P13" s="76">
        <f t="shared" si="7"/>
        <v>2</v>
      </c>
      <c r="R13" t="str">
        <f t="shared" si="8"/>
        <v>Harran_Mick</v>
      </c>
      <c r="S13">
        <f t="shared" si="14"/>
        <v>7</v>
      </c>
      <c r="T13">
        <f t="shared" si="9"/>
        <v>0</v>
      </c>
      <c r="U13">
        <f t="shared" si="10"/>
        <v>0</v>
      </c>
      <c r="V13">
        <f t="shared" si="11"/>
        <v>1</v>
      </c>
      <c r="W13">
        <f t="shared" si="12"/>
        <v>0</v>
      </c>
      <c r="X13">
        <f t="shared" si="13"/>
        <v>0</v>
      </c>
      <c r="Z13" t="s">
        <v>94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</row>
    <row r="14" spans="2:33" x14ac:dyDescent="0.35">
      <c r="B14" s="79">
        <v>9</v>
      </c>
      <c r="C14" s="120" t="s">
        <v>247</v>
      </c>
      <c r="D14" s="72">
        <f t="shared" si="0"/>
        <v>10</v>
      </c>
      <c r="E14" s="89"/>
      <c r="F14" s="21">
        <f t="shared" si="1"/>
        <v>0</v>
      </c>
      <c r="G14" s="94"/>
      <c r="H14" s="21">
        <f t="shared" si="2"/>
        <v>0</v>
      </c>
      <c r="I14" s="94"/>
      <c r="J14" s="21">
        <f t="shared" si="3"/>
        <v>0</v>
      </c>
      <c r="K14" s="94">
        <v>1</v>
      </c>
      <c r="L14" s="21">
        <f t="shared" si="4"/>
        <v>10</v>
      </c>
      <c r="M14" s="94"/>
      <c r="N14" s="31">
        <f t="shared" si="5"/>
        <v>0</v>
      </c>
      <c r="O14" s="32">
        <f t="shared" si="6"/>
        <v>10</v>
      </c>
      <c r="P14" s="76">
        <f t="shared" si="7"/>
        <v>1</v>
      </c>
      <c r="R14" t="str">
        <f t="shared" si="8"/>
        <v>Simmons_Nolan</v>
      </c>
      <c r="S14">
        <f t="shared" si="14"/>
        <v>8</v>
      </c>
      <c r="T14">
        <f t="shared" si="9"/>
        <v>0</v>
      </c>
      <c r="U14">
        <f t="shared" si="10"/>
        <v>0</v>
      </c>
      <c r="V14">
        <f t="shared" si="11"/>
        <v>7</v>
      </c>
      <c r="W14">
        <f t="shared" si="12"/>
        <v>5</v>
      </c>
      <c r="X14">
        <f t="shared" si="13"/>
        <v>0</v>
      </c>
      <c r="Z14" t="s">
        <v>96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</row>
    <row r="15" spans="2:33" x14ac:dyDescent="0.35">
      <c r="B15" s="79">
        <v>10</v>
      </c>
      <c r="C15" s="8" t="s">
        <v>16</v>
      </c>
      <c r="D15" s="72">
        <f t="shared" si="0"/>
        <v>7</v>
      </c>
      <c r="E15" s="89"/>
      <c r="F15" s="21">
        <f t="shared" si="1"/>
        <v>0</v>
      </c>
      <c r="G15" s="94"/>
      <c r="H15" s="21">
        <f t="shared" si="2"/>
        <v>0</v>
      </c>
      <c r="I15" s="94">
        <v>6</v>
      </c>
      <c r="J15" s="21">
        <f t="shared" si="3"/>
        <v>7</v>
      </c>
      <c r="K15" s="94"/>
      <c r="L15" s="21">
        <f t="shared" si="4"/>
        <v>0</v>
      </c>
      <c r="M15" s="94"/>
      <c r="N15" s="31">
        <f t="shared" si="5"/>
        <v>0</v>
      </c>
      <c r="O15" s="32">
        <f t="shared" si="6"/>
        <v>7</v>
      </c>
      <c r="P15" s="76">
        <f t="shared" si="7"/>
        <v>1</v>
      </c>
      <c r="R15" t="str">
        <f t="shared" si="8"/>
        <v>Edwards_Chris</v>
      </c>
      <c r="S15">
        <f t="shared" si="14"/>
        <v>9</v>
      </c>
      <c r="T15">
        <f t="shared" si="9"/>
        <v>0</v>
      </c>
      <c r="U15">
        <f t="shared" si="10"/>
        <v>0</v>
      </c>
      <c r="V15">
        <f t="shared" si="11"/>
        <v>0</v>
      </c>
      <c r="W15">
        <f t="shared" si="12"/>
        <v>1</v>
      </c>
      <c r="X15">
        <f t="shared" si="13"/>
        <v>0</v>
      </c>
      <c r="Z15" t="s">
        <v>248</v>
      </c>
      <c r="AA15">
        <v>9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</row>
    <row r="16" spans="2:33" x14ac:dyDescent="0.35">
      <c r="B16" s="79">
        <v>11</v>
      </c>
      <c r="C16" s="8" t="s">
        <v>184</v>
      </c>
      <c r="D16" s="72">
        <f t="shared" si="0"/>
        <v>7</v>
      </c>
      <c r="E16" s="89">
        <v>3</v>
      </c>
      <c r="F16" s="21">
        <f t="shared" si="1"/>
        <v>7</v>
      </c>
      <c r="G16" s="94"/>
      <c r="H16" s="21">
        <f t="shared" si="2"/>
        <v>0</v>
      </c>
      <c r="I16" s="94"/>
      <c r="J16" s="21">
        <f t="shared" si="3"/>
        <v>0</v>
      </c>
      <c r="K16" s="94"/>
      <c r="L16" s="21">
        <f t="shared" si="4"/>
        <v>0</v>
      </c>
      <c r="M16" s="94"/>
      <c r="N16" s="31">
        <f t="shared" si="5"/>
        <v>0</v>
      </c>
      <c r="O16" s="32">
        <f t="shared" si="6"/>
        <v>7</v>
      </c>
      <c r="P16" s="76">
        <f t="shared" si="7"/>
        <v>1</v>
      </c>
      <c r="R16" t="str">
        <f t="shared" si="8"/>
        <v>Burnett_Kevin</v>
      </c>
      <c r="S16">
        <f t="shared" si="14"/>
        <v>10</v>
      </c>
      <c r="T16">
        <f t="shared" si="9"/>
        <v>0</v>
      </c>
      <c r="U16">
        <f t="shared" si="10"/>
        <v>0</v>
      </c>
      <c r="V16">
        <f t="shared" si="11"/>
        <v>6</v>
      </c>
      <c r="W16">
        <f t="shared" si="12"/>
        <v>0</v>
      </c>
      <c r="X16">
        <f t="shared" si="13"/>
        <v>0</v>
      </c>
      <c r="Z16" t="s">
        <v>106</v>
      </c>
      <c r="AA16">
        <v>1</v>
      </c>
      <c r="AB16">
        <v>4</v>
      </c>
      <c r="AC16">
        <v>4</v>
      </c>
      <c r="AD16">
        <v>2</v>
      </c>
      <c r="AE16">
        <v>2</v>
      </c>
      <c r="AF16">
        <v>0</v>
      </c>
      <c r="AG16">
        <v>0</v>
      </c>
    </row>
    <row r="17" spans="2:33" x14ac:dyDescent="0.35">
      <c r="B17" s="79">
        <v>12</v>
      </c>
      <c r="C17" s="106" t="s">
        <v>232</v>
      </c>
      <c r="D17" s="73">
        <f t="shared" si="0"/>
        <v>7</v>
      </c>
      <c r="E17" s="89"/>
      <c r="F17" s="21">
        <f t="shared" si="1"/>
        <v>0</v>
      </c>
      <c r="G17" s="94"/>
      <c r="H17" s="21">
        <f t="shared" si="2"/>
        <v>0</v>
      </c>
      <c r="I17" s="94"/>
      <c r="J17" s="21">
        <f t="shared" si="3"/>
        <v>0</v>
      </c>
      <c r="K17" s="94">
        <v>4</v>
      </c>
      <c r="L17" s="21">
        <f t="shared" si="4"/>
        <v>7</v>
      </c>
      <c r="M17" s="94"/>
      <c r="N17" s="31">
        <f t="shared" si="5"/>
        <v>0</v>
      </c>
      <c r="O17" s="32">
        <f t="shared" si="6"/>
        <v>7</v>
      </c>
      <c r="P17" s="76">
        <f t="shared" si="7"/>
        <v>1</v>
      </c>
      <c r="R17" t="str">
        <f t="shared" si="8"/>
        <v>Gaston_Paul</v>
      </c>
      <c r="S17">
        <f t="shared" si="14"/>
        <v>11</v>
      </c>
      <c r="T17">
        <f t="shared" si="9"/>
        <v>3</v>
      </c>
      <c r="U17">
        <f t="shared" si="10"/>
        <v>0</v>
      </c>
      <c r="V17">
        <f t="shared" si="11"/>
        <v>0</v>
      </c>
      <c r="W17">
        <f t="shared" si="12"/>
        <v>0</v>
      </c>
      <c r="X17">
        <f t="shared" si="13"/>
        <v>0</v>
      </c>
      <c r="Z17" t="s">
        <v>185</v>
      </c>
      <c r="AA17">
        <v>11</v>
      </c>
      <c r="AB17">
        <v>3</v>
      </c>
      <c r="AC17">
        <v>0</v>
      </c>
      <c r="AD17">
        <v>0</v>
      </c>
      <c r="AE17">
        <v>0</v>
      </c>
      <c r="AF17">
        <v>0</v>
      </c>
      <c r="AG17">
        <v>0</v>
      </c>
    </row>
    <row r="18" spans="2:33" x14ac:dyDescent="0.35">
      <c r="B18" s="79">
        <v>13</v>
      </c>
      <c r="C18" s="8" t="s">
        <v>17</v>
      </c>
      <c r="D18" s="73">
        <f t="shared" ref="D18:D26" si="15">O18-MIN(F18,H18,J18,L18,N18)</f>
        <v>0</v>
      </c>
      <c r="E18" s="89"/>
      <c r="F18" s="21">
        <f t="shared" ref="F18:F26" si="16">IF(ISBLANK(E18),0,F$30+1-E18)</f>
        <v>0</v>
      </c>
      <c r="G18" s="94"/>
      <c r="H18" s="21">
        <f t="shared" ref="H18:H26" si="17">IF(ISBLANK(G18),0,H$30+1-G18)</f>
        <v>0</v>
      </c>
      <c r="I18" s="94"/>
      <c r="J18" s="21">
        <f t="shared" ref="J18:J26" si="18">IF(ISBLANK(I18),0,J$30+1-I18)</f>
        <v>0</v>
      </c>
      <c r="K18" s="94"/>
      <c r="L18" s="21">
        <f t="shared" ref="L18:L26" si="19">IF(ISBLANK(K18),0,L$30+1-K18)</f>
        <v>0</v>
      </c>
      <c r="M18" s="94"/>
      <c r="N18" s="31">
        <f t="shared" ref="N18:N26" si="20">IF(ISBLANK(M18),0,N$30+1-M18)</f>
        <v>0</v>
      </c>
      <c r="O18" s="32">
        <f t="shared" ref="O18:O26" si="21">+F18+H18+J18+L18+N18</f>
        <v>0</v>
      </c>
      <c r="P18" s="76" t="str">
        <f t="shared" ref="P18:P26" si="22">+IF(COUNT(E18,G18,I18,K18,M18)&gt;0,COUNT(E18,G18,I18,K18,M18),"")</f>
        <v/>
      </c>
      <c r="R18" t="str">
        <f t="shared" si="8"/>
        <v>Michell_Roger</v>
      </c>
      <c r="S18">
        <f t="shared" si="14"/>
        <v>12</v>
      </c>
      <c r="T18">
        <f t="shared" si="9"/>
        <v>0</v>
      </c>
      <c r="U18">
        <f t="shared" si="10"/>
        <v>0</v>
      </c>
      <c r="V18">
        <f t="shared" si="11"/>
        <v>0</v>
      </c>
      <c r="W18">
        <f t="shared" si="12"/>
        <v>4</v>
      </c>
      <c r="X18">
        <f t="shared" si="13"/>
        <v>0</v>
      </c>
      <c r="Z18" t="s">
        <v>105</v>
      </c>
      <c r="AA18">
        <v>7</v>
      </c>
      <c r="AB18">
        <v>0</v>
      </c>
      <c r="AC18">
        <v>0</v>
      </c>
      <c r="AD18">
        <v>1</v>
      </c>
      <c r="AE18">
        <v>0</v>
      </c>
      <c r="AF18">
        <v>0</v>
      </c>
      <c r="AG18">
        <v>0</v>
      </c>
    </row>
    <row r="19" spans="2:33" x14ac:dyDescent="0.35">
      <c r="B19" s="79">
        <v>14</v>
      </c>
      <c r="C19" s="8" t="s">
        <v>8</v>
      </c>
      <c r="D19" s="73">
        <f t="shared" si="15"/>
        <v>0</v>
      </c>
      <c r="E19" s="89"/>
      <c r="F19" s="21">
        <f t="shared" si="16"/>
        <v>0</v>
      </c>
      <c r="G19" s="94"/>
      <c r="H19" s="21">
        <f t="shared" si="17"/>
        <v>0</v>
      </c>
      <c r="I19" s="94"/>
      <c r="J19" s="21">
        <f t="shared" si="18"/>
        <v>0</v>
      </c>
      <c r="K19" s="94"/>
      <c r="L19" s="21">
        <f t="shared" si="19"/>
        <v>0</v>
      </c>
      <c r="M19" s="94"/>
      <c r="N19" s="31">
        <f t="shared" si="20"/>
        <v>0</v>
      </c>
      <c r="O19" s="32">
        <f t="shared" si="21"/>
        <v>0</v>
      </c>
      <c r="P19" s="76" t="str">
        <f t="shared" si="22"/>
        <v/>
      </c>
      <c r="R19" t="str">
        <f t="shared" si="8"/>
        <v>Martin_Angela</v>
      </c>
      <c r="S19">
        <f t="shared" si="14"/>
        <v>0</v>
      </c>
      <c r="T19">
        <f t="shared" si="9"/>
        <v>0</v>
      </c>
      <c r="U19">
        <f t="shared" si="10"/>
        <v>0</v>
      </c>
      <c r="V19">
        <f t="shared" si="11"/>
        <v>0</v>
      </c>
      <c r="W19">
        <f t="shared" si="12"/>
        <v>0</v>
      </c>
      <c r="X19">
        <f t="shared" si="13"/>
        <v>0</v>
      </c>
      <c r="Z19" t="s">
        <v>100</v>
      </c>
      <c r="AA19">
        <v>2</v>
      </c>
      <c r="AB19">
        <v>5</v>
      </c>
      <c r="AC19">
        <v>2</v>
      </c>
      <c r="AD19">
        <v>5</v>
      </c>
      <c r="AE19">
        <v>6</v>
      </c>
      <c r="AF19">
        <v>0</v>
      </c>
      <c r="AG19">
        <v>0</v>
      </c>
    </row>
    <row r="20" spans="2:33" x14ac:dyDescent="0.35">
      <c r="B20" s="79">
        <v>15</v>
      </c>
      <c r="C20" s="8" t="s">
        <v>12</v>
      </c>
      <c r="D20" s="72">
        <f t="shared" si="15"/>
        <v>0</v>
      </c>
      <c r="E20" s="89"/>
      <c r="F20" s="21">
        <f t="shared" si="16"/>
        <v>0</v>
      </c>
      <c r="G20" s="94"/>
      <c r="H20" s="21">
        <f t="shared" si="17"/>
        <v>0</v>
      </c>
      <c r="I20" s="94"/>
      <c r="J20" s="21">
        <f t="shared" si="18"/>
        <v>0</v>
      </c>
      <c r="K20" s="94"/>
      <c r="L20" s="21">
        <f t="shared" si="19"/>
        <v>0</v>
      </c>
      <c r="M20" s="94"/>
      <c r="N20" s="31">
        <f t="shared" si="20"/>
        <v>0</v>
      </c>
      <c r="O20" s="32">
        <f t="shared" si="21"/>
        <v>0</v>
      </c>
      <c r="P20" s="76" t="str">
        <f t="shared" si="22"/>
        <v/>
      </c>
      <c r="R20" t="str">
        <f t="shared" si="8"/>
        <v>Delaney_Dave</v>
      </c>
      <c r="S20">
        <f t="shared" si="14"/>
        <v>0</v>
      </c>
      <c r="T20">
        <f t="shared" si="9"/>
        <v>0</v>
      </c>
      <c r="U20">
        <f t="shared" si="10"/>
        <v>0</v>
      </c>
      <c r="V20">
        <f t="shared" si="11"/>
        <v>0</v>
      </c>
      <c r="W20">
        <f t="shared" si="12"/>
        <v>0</v>
      </c>
      <c r="X20">
        <f t="shared" si="13"/>
        <v>0</v>
      </c>
      <c r="Z20" t="s">
        <v>103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</row>
    <row r="21" spans="2:33" x14ac:dyDescent="0.35">
      <c r="B21" s="79">
        <v>16</v>
      </c>
      <c r="C21" s="8" t="s">
        <v>15</v>
      </c>
      <c r="D21" s="72">
        <f t="shared" si="15"/>
        <v>0</v>
      </c>
      <c r="E21" s="90"/>
      <c r="F21" s="21">
        <f t="shared" si="16"/>
        <v>0</v>
      </c>
      <c r="G21" s="95"/>
      <c r="H21" s="21">
        <f t="shared" si="17"/>
        <v>0</v>
      </c>
      <c r="I21" s="96"/>
      <c r="J21" s="21">
        <f t="shared" si="18"/>
        <v>0</v>
      </c>
      <c r="K21" s="95"/>
      <c r="L21" s="21">
        <f t="shared" si="19"/>
        <v>0</v>
      </c>
      <c r="M21" s="94"/>
      <c r="N21" s="31">
        <f t="shared" si="20"/>
        <v>0</v>
      </c>
      <c r="O21" s="36">
        <f t="shared" si="21"/>
        <v>0</v>
      </c>
      <c r="P21" s="76" t="str">
        <f t="shared" si="22"/>
        <v/>
      </c>
      <c r="R21" t="str">
        <f t="shared" si="8"/>
        <v>Crilley_Kathy</v>
      </c>
      <c r="S21">
        <f t="shared" si="14"/>
        <v>0</v>
      </c>
      <c r="T21">
        <f t="shared" si="9"/>
        <v>0</v>
      </c>
      <c r="U21">
        <f t="shared" si="10"/>
        <v>0</v>
      </c>
      <c r="V21">
        <f t="shared" si="11"/>
        <v>0</v>
      </c>
      <c r="W21">
        <f t="shared" si="12"/>
        <v>0</v>
      </c>
      <c r="X21">
        <f t="shared" si="13"/>
        <v>0</v>
      </c>
      <c r="Z21" t="s">
        <v>95</v>
      </c>
      <c r="AA21">
        <v>6</v>
      </c>
      <c r="AB21">
        <v>2</v>
      </c>
      <c r="AC21">
        <v>5</v>
      </c>
      <c r="AD21">
        <v>0</v>
      </c>
      <c r="AE21">
        <v>0</v>
      </c>
      <c r="AF21">
        <v>0</v>
      </c>
      <c r="AG21">
        <v>0</v>
      </c>
    </row>
    <row r="22" spans="2:33" x14ac:dyDescent="0.35">
      <c r="B22" s="79">
        <v>17</v>
      </c>
      <c r="C22" s="8" t="s">
        <v>20</v>
      </c>
      <c r="D22" s="72">
        <f t="shared" si="15"/>
        <v>0</v>
      </c>
      <c r="E22" s="90"/>
      <c r="F22" s="21">
        <f t="shared" si="16"/>
        <v>0</v>
      </c>
      <c r="G22" s="95"/>
      <c r="H22" s="21">
        <f t="shared" si="17"/>
        <v>0</v>
      </c>
      <c r="I22" s="96"/>
      <c r="J22" s="21">
        <f t="shared" si="18"/>
        <v>0</v>
      </c>
      <c r="K22" s="95"/>
      <c r="L22" s="21">
        <f t="shared" si="19"/>
        <v>0</v>
      </c>
      <c r="M22" s="94"/>
      <c r="N22" s="31">
        <f t="shared" si="20"/>
        <v>0</v>
      </c>
      <c r="O22" s="36">
        <f t="shared" si="21"/>
        <v>0</v>
      </c>
      <c r="P22" s="76" t="str">
        <f t="shared" si="22"/>
        <v/>
      </c>
      <c r="R22" t="str">
        <f t="shared" si="8"/>
        <v>Easton_Mark</v>
      </c>
      <c r="S22">
        <f t="shared" si="14"/>
        <v>0</v>
      </c>
      <c r="T22">
        <f t="shared" si="9"/>
        <v>0</v>
      </c>
      <c r="U22">
        <f t="shared" si="10"/>
        <v>0</v>
      </c>
      <c r="V22">
        <f t="shared" si="11"/>
        <v>0</v>
      </c>
      <c r="W22">
        <f t="shared" si="12"/>
        <v>0</v>
      </c>
      <c r="X22">
        <f t="shared" si="13"/>
        <v>0</v>
      </c>
      <c r="Z22" t="s">
        <v>113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</row>
    <row r="23" spans="2:33" x14ac:dyDescent="0.35">
      <c r="B23" s="79">
        <v>18</v>
      </c>
      <c r="C23" s="8" t="s">
        <v>22</v>
      </c>
      <c r="D23" s="72">
        <f t="shared" si="15"/>
        <v>0</v>
      </c>
      <c r="E23" s="90"/>
      <c r="F23" s="21">
        <f t="shared" si="16"/>
        <v>0</v>
      </c>
      <c r="G23" s="95"/>
      <c r="H23" s="21">
        <f t="shared" si="17"/>
        <v>0</v>
      </c>
      <c r="I23" s="96"/>
      <c r="J23" s="21">
        <f t="shared" si="18"/>
        <v>0</v>
      </c>
      <c r="K23" s="95"/>
      <c r="L23" s="21">
        <f t="shared" si="19"/>
        <v>0</v>
      </c>
      <c r="M23" s="94"/>
      <c r="N23" s="31">
        <f t="shared" si="20"/>
        <v>0</v>
      </c>
      <c r="O23" s="36">
        <f t="shared" si="21"/>
        <v>0</v>
      </c>
      <c r="P23" s="76" t="str">
        <f t="shared" si="22"/>
        <v/>
      </c>
      <c r="R23" t="str">
        <f t="shared" si="8"/>
        <v>King_Paul</v>
      </c>
      <c r="S23">
        <f t="shared" ref="S23:S27" si="23">IF(D22&gt;0,+B22,0)</f>
        <v>0</v>
      </c>
      <c r="T23">
        <f t="shared" ref="T23:T27" si="24">+E22</f>
        <v>0</v>
      </c>
      <c r="U23">
        <f t="shared" ref="U23:U27" si="25">+G22</f>
        <v>0</v>
      </c>
      <c r="V23">
        <f t="shared" ref="V23:V27" si="26">+I22</f>
        <v>0</v>
      </c>
      <c r="W23">
        <f t="shared" ref="W23:W27" si="27">+K22</f>
        <v>0</v>
      </c>
      <c r="X23">
        <f t="shared" ref="X23:X27" si="28">+M22</f>
        <v>0</v>
      </c>
      <c r="Z23" t="s">
        <v>112</v>
      </c>
      <c r="AA23">
        <v>5</v>
      </c>
      <c r="AB23">
        <v>1</v>
      </c>
      <c r="AC23">
        <v>6</v>
      </c>
      <c r="AD23">
        <v>0</v>
      </c>
      <c r="AE23">
        <v>0</v>
      </c>
      <c r="AF23">
        <v>0</v>
      </c>
      <c r="AG23">
        <v>0</v>
      </c>
    </row>
    <row r="24" spans="2:33" x14ac:dyDescent="0.35">
      <c r="B24" s="79">
        <v>19</v>
      </c>
      <c r="C24" s="8" t="s">
        <v>143</v>
      </c>
      <c r="D24" s="72">
        <f t="shared" si="15"/>
        <v>0</v>
      </c>
      <c r="E24" s="89"/>
      <c r="F24" s="21">
        <f t="shared" si="16"/>
        <v>0</v>
      </c>
      <c r="G24" s="94"/>
      <c r="H24" s="21">
        <f t="shared" si="17"/>
        <v>0</v>
      </c>
      <c r="I24" s="94"/>
      <c r="J24" s="21">
        <f t="shared" si="18"/>
        <v>0</v>
      </c>
      <c r="K24" s="96"/>
      <c r="L24" s="21">
        <f t="shared" si="19"/>
        <v>0</v>
      </c>
      <c r="M24" s="94"/>
      <c r="N24" s="31">
        <f t="shared" si="20"/>
        <v>0</v>
      </c>
      <c r="O24" s="36">
        <f t="shared" si="21"/>
        <v>0</v>
      </c>
      <c r="P24" s="76" t="str">
        <f t="shared" si="22"/>
        <v/>
      </c>
      <c r="R24" t="str">
        <f t="shared" si="8"/>
        <v>Crane_Peter</v>
      </c>
      <c r="S24">
        <f t="shared" si="23"/>
        <v>0</v>
      </c>
      <c r="T24">
        <f t="shared" si="24"/>
        <v>0</v>
      </c>
      <c r="U24">
        <f t="shared" si="25"/>
        <v>0</v>
      </c>
      <c r="V24">
        <f t="shared" si="26"/>
        <v>0</v>
      </c>
      <c r="W24">
        <f t="shared" si="27"/>
        <v>0</v>
      </c>
      <c r="X24">
        <f t="shared" si="28"/>
        <v>0</v>
      </c>
      <c r="Z24" t="s">
        <v>114</v>
      </c>
      <c r="AA24">
        <v>3</v>
      </c>
      <c r="AB24">
        <v>0</v>
      </c>
      <c r="AC24">
        <v>3</v>
      </c>
      <c r="AD24">
        <v>4</v>
      </c>
      <c r="AE24">
        <v>3</v>
      </c>
      <c r="AF24">
        <v>0</v>
      </c>
      <c r="AG24">
        <v>0</v>
      </c>
    </row>
    <row r="25" spans="2:33" x14ac:dyDescent="0.35">
      <c r="B25" s="79">
        <v>20</v>
      </c>
      <c r="C25" s="101" t="s">
        <v>56</v>
      </c>
      <c r="D25" s="72">
        <f t="shared" si="15"/>
        <v>0</v>
      </c>
      <c r="E25" s="91"/>
      <c r="F25" s="21">
        <f t="shared" si="16"/>
        <v>0</v>
      </c>
      <c r="G25" s="96"/>
      <c r="H25" s="21">
        <f t="shared" si="17"/>
        <v>0</v>
      </c>
      <c r="I25" s="96"/>
      <c r="J25" s="21">
        <f t="shared" si="18"/>
        <v>0</v>
      </c>
      <c r="K25" s="96"/>
      <c r="L25" s="21">
        <f t="shared" si="19"/>
        <v>0</v>
      </c>
      <c r="M25" s="94"/>
      <c r="N25" s="31">
        <f t="shared" si="20"/>
        <v>0</v>
      </c>
      <c r="O25" s="36">
        <f t="shared" si="21"/>
        <v>0</v>
      </c>
      <c r="P25" s="76" t="str">
        <f t="shared" si="22"/>
        <v/>
      </c>
      <c r="R25" t="str">
        <f t="shared" si="8"/>
        <v>Campbell_Sandra</v>
      </c>
      <c r="S25">
        <f t="shared" si="23"/>
        <v>0</v>
      </c>
      <c r="T25">
        <f t="shared" si="24"/>
        <v>0</v>
      </c>
      <c r="U25">
        <f t="shared" si="25"/>
        <v>0</v>
      </c>
      <c r="V25">
        <f t="shared" si="26"/>
        <v>0</v>
      </c>
      <c r="W25">
        <f t="shared" si="27"/>
        <v>0</v>
      </c>
      <c r="X25">
        <f t="shared" si="28"/>
        <v>0</v>
      </c>
      <c r="Z25" t="s">
        <v>234</v>
      </c>
      <c r="AA25">
        <v>12</v>
      </c>
      <c r="AB25">
        <v>0</v>
      </c>
      <c r="AC25">
        <v>0</v>
      </c>
      <c r="AD25">
        <v>0</v>
      </c>
      <c r="AE25">
        <v>4</v>
      </c>
      <c r="AF25">
        <v>0</v>
      </c>
      <c r="AG25">
        <v>0</v>
      </c>
    </row>
    <row r="26" spans="2:33" ht="15" thickBot="1" x14ac:dyDescent="0.4">
      <c r="B26" s="79">
        <v>21</v>
      </c>
      <c r="C26" s="9" t="s">
        <v>35</v>
      </c>
      <c r="D26" s="102">
        <f t="shared" si="15"/>
        <v>0</v>
      </c>
      <c r="E26" s="92"/>
      <c r="F26" s="6">
        <f t="shared" si="16"/>
        <v>0</v>
      </c>
      <c r="G26" s="97"/>
      <c r="H26" s="6">
        <f t="shared" si="17"/>
        <v>0</v>
      </c>
      <c r="I26" s="97"/>
      <c r="J26" s="6">
        <f t="shared" si="18"/>
        <v>0</v>
      </c>
      <c r="K26" s="97"/>
      <c r="L26" s="21">
        <f t="shared" si="19"/>
        <v>0</v>
      </c>
      <c r="M26" s="94"/>
      <c r="N26" s="31">
        <f t="shared" si="20"/>
        <v>0</v>
      </c>
      <c r="O26" s="41">
        <f t="shared" si="21"/>
        <v>0</v>
      </c>
      <c r="P26" s="14" t="str">
        <f t="shared" si="22"/>
        <v/>
      </c>
      <c r="R26" t="str">
        <f t="shared" si="8"/>
        <v>Crane_Steve</v>
      </c>
      <c r="S26">
        <f t="shared" si="23"/>
        <v>0</v>
      </c>
      <c r="T26">
        <f t="shared" si="24"/>
        <v>0</v>
      </c>
      <c r="U26">
        <f t="shared" si="25"/>
        <v>0</v>
      </c>
      <c r="V26">
        <f t="shared" si="26"/>
        <v>0</v>
      </c>
      <c r="W26">
        <f t="shared" si="27"/>
        <v>0</v>
      </c>
      <c r="X26">
        <f t="shared" si="28"/>
        <v>0</v>
      </c>
      <c r="Z26" t="s">
        <v>115</v>
      </c>
      <c r="AA26">
        <v>8</v>
      </c>
      <c r="AB26">
        <v>0</v>
      </c>
      <c r="AC26">
        <v>0</v>
      </c>
      <c r="AD26">
        <v>7</v>
      </c>
      <c r="AE26">
        <v>5</v>
      </c>
      <c r="AF26">
        <v>0</v>
      </c>
      <c r="AG26">
        <v>0</v>
      </c>
    </row>
    <row r="27" spans="2:33" x14ac:dyDescent="0.35">
      <c r="B27" s="4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117" t="s">
        <v>246</v>
      </c>
      <c r="R27" t="str">
        <f t="shared" si="8"/>
        <v>Sliwerski_Trevor</v>
      </c>
      <c r="S27">
        <f t="shared" si="23"/>
        <v>0</v>
      </c>
      <c r="T27">
        <f t="shared" si="24"/>
        <v>0</v>
      </c>
      <c r="U27">
        <f t="shared" si="25"/>
        <v>0</v>
      </c>
      <c r="V27">
        <f t="shared" si="26"/>
        <v>0</v>
      </c>
      <c r="W27">
        <f t="shared" si="27"/>
        <v>0</v>
      </c>
      <c r="X27">
        <f t="shared" si="28"/>
        <v>0</v>
      </c>
      <c r="Z27" t="s">
        <v>160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</row>
    <row r="28" spans="2:33" ht="15" thickBot="1" x14ac:dyDescent="0.4">
      <c r="B28" s="47"/>
      <c r="C28" s="48" t="s">
        <v>25</v>
      </c>
      <c r="D28" s="6"/>
      <c r="E28" s="6">
        <f>+COUNT(E6:E26)</f>
        <v>5</v>
      </c>
      <c r="F28" s="6"/>
      <c r="G28" s="6">
        <f>+COUNT(G6:G26)</f>
        <v>6</v>
      </c>
      <c r="H28" s="6"/>
      <c r="I28" s="6">
        <f>+COUNT(I6:I26)</f>
        <v>7</v>
      </c>
      <c r="J28" s="6"/>
      <c r="K28" s="6">
        <f>+COUNT(K6:K26)</f>
        <v>6</v>
      </c>
      <c r="L28" s="6"/>
      <c r="M28" s="6">
        <f>+COUNT(M6:M26)</f>
        <v>1</v>
      </c>
      <c r="N28" s="6"/>
      <c r="O28" s="49"/>
      <c r="P28" s="14">
        <f>+COUNT(P6:P26)</f>
        <v>12</v>
      </c>
    </row>
    <row r="29" spans="2:33" x14ac:dyDescent="0.35">
      <c r="C29" s="3"/>
      <c r="D29" s="7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33" x14ac:dyDescent="0.35">
      <c r="C30" s="113" t="s">
        <v>244</v>
      </c>
      <c r="D30" s="72"/>
      <c r="E30" s="3"/>
      <c r="F30" s="3">
        <f>+ROUND(E28*1.5+1.1,0)</f>
        <v>9</v>
      </c>
      <c r="G30" s="3"/>
      <c r="H30" s="3">
        <f>+ROUND(G28*1.5+1.1,0)</f>
        <v>10</v>
      </c>
      <c r="I30" s="3"/>
      <c r="J30" s="3">
        <f>+ROUND(I28*1.5+1.1,0)</f>
        <v>12</v>
      </c>
      <c r="K30" s="3"/>
      <c r="L30" s="3">
        <f>+ROUND(K28*1.5+1.1,0)</f>
        <v>10</v>
      </c>
      <c r="M30" s="3"/>
      <c r="N30" s="3">
        <f>+ROUND(M28*1.5+1.1,0)</f>
        <v>3</v>
      </c>
      <c r="O30" s="3"/>
      <c r="P30" s="3"/>
    </row>
    <row r="31" spans="2:33" x14ac:dyDescent="0.35">
      <c r="C31" t="s">
        <v>48</v>
      </c>
      <c r="D31" s="72"/>
      <c r="E31" s="52" t="str">
        <f>TEXT(SUM(E6:E26),"0")</f>
        <v>15</v>
      </c>
      <c r="G31" s="52" t="str">
        <f>TEXT(SUM(G6:G26),"0")</f>
        <v>21</v>
      </c>
      <c r="I31" s="52" t="str">
        <f>TEXT(SUM(I6:I26),"0")</f>
        <v>28</v>
      </c>
      <c r="K31" s="52" t="str">
        <f>TEXT(SUM(K6:K26),"0")</f>
        <v>21</v>
      </c>
      <c r="M31" s="52" t="str">
        <f>TEXT(SUM(M6:M26),"0")</f>
        <v>1</v>
      </c>
      <c r="O31" s="52"/>
      <c r="P31" s="52"/>
    </row>
    <row r="32" spans="2:33" x14ac:dyDescent="0.35">
      <c r="C32" t="s">
        <v>49</v>
      </c>
      <c r="D32" s="72"/>
      <c r="E32">
        <f>+E28*(E28+1)/2</f>
        <v>15</v>
      </c>
      <c r="G32">
        <f>+G28*(G28+1)/2</f>
        <v>21</v>
      </c>
      <c r="I32">
        <f>+I28*(I28+1)/2</f>
        <v>28</v>
      </c>
      <c r="K32">
        <f>+K28*(K28+1)/2</f>
        <v>21</v>
      </c>
      <c r="M32">
        <f>+M28*(M28+1)/2</f>
        <v>1</v>
      </c>
    </row>
    <row r="33" spans="2:16" x14ac:dyDescent="0.35">
      <c r="C33" t="s">
        <v>226</v>
      </c>
      <c r="D33" s="72"/>
      <c r="E33" s="105">
        <v>1261</v>
      </c>
      <c r="G33" s="105">
        <v>1266</v>
      </c>
      <c r="H33" s="105"/>
      <c r="I33" s="105">
        <v>1366</v>
      </c>
      <c r="J33" s="105"/>
      <c r="K33" s="105">
        <v>1382</v>
      </c>
      <c r="L33" s="105"/>
      <c r="M33" s="105"/>
      <c r="N33" s="105"/>
    </row>
    <row r="34" spans="2:16" x14ac:dyDescent="0.35">
      <c r="C34" t="s">
        <v>245</v>
      </c>
      <c r="D34" s="73"/>
      <c r="E34">
        <f>INT(SUM(F6:F26)/E28+0.5)</f>
        <v>7</v>
      </c>
      <c r="G34">
        <f>INT(SUM(H6:H26)/G28+0.5)</f>
        <v>8</v>
      </c>
      <c r="I34">
        <f t="shared" ref="I34:M34" si="29">INT(SUM(J6:J26)/I28+0.5)</f>
        <v>9</v>
      </c>
      <c r="K34">
        <f t="shared" si="29"/>
        <v>8</v>
      </c>
      <c r="M34">
        <f t="shared" si="29"/>
        <v>3</v>
      </c>
    </row>
    <row r="35" spans="2:16" x14ac:dyDescent="0.35">
      <c r="D35" s="73"/>
    </row>
    <row r="36" spans="2:16" x14ac:dyDescent="0.35">
      <c r="B36" t="s">
        <v>191</v>
      </c>
      <c r="D36" s="73"/>
      <c r="E36" s="52" t="s">
        <v>194</v>
      </c>
      <c r="F36" s="52" t="s">
        <v>193</v>
      </c>
      <c r="G36" s="52" t="s">
        <v>194</v>
      </c>
      <c r="H36" s="52" t="s">
        <v>193</v>
      </c>
      <c r="I36" s="52" t="s">
        <v>194</v>
      </c>
      <c r="J36" s="52" t="s">
        <v>193</v>
      </c>
      <c r="K36" s="52" t="s">
        <v>194</v>
      </c>
      <c r="L36" s="52" t="s">
        <v>193</v>
      </c>
      <c r="M36" s="52" t="s">
        <v>194</v>
      </c>
      <c r="N36" s="52" t="s">
        <v>193</v>
      </c>
    </row>
    <row r="37" spans="2:16" x14ac:dyDescent="0.35">
      <c r="C37" t="s">
        <v>192</v>
      </c>
      <c r="D37" s="73"/>
      <c r="E37" s="105">
        <v>1</v>
      </c>
      <c r="F37">
        <f t="shared" ref="F37:F40" si="30">IF(E37&gt;0,E$34,0)</f>
        <v>7</v>
      </c>
      <c r="G37" s="105">
        <v>1</v>
      </c>
      <c r="H37">
        <f>IF(G37&gt;0,G$34,0)</f>
        <v>8</v>
      </c>
      <c r="I37" s="105">
        <v>0</v>
      </c>
      <c r="J37">
        <f t="shared" ref="J37:J40" si="31">IF(I37&gt;0,I$34,0)</f>
        <v>0</v>
      </c>
      <c r="K37" s="105">
        <v>0</v>
      </c>
      <c r="L37">
        <f>IF(K37&gt;0,K$34,0)</f>
        <v>0</v>
      </c>
      <c r="M37" s="105">
        <v>0</v>
      </c>
      <c r="N37">
        <f>IF(M37&gt;0,M$34,0)</f>
        <v>0</v>
      </c>
    </row>
    <row r="38" spans="2:16" x14ac:dyDescent="0.35">
      <c r="C38" t="s">
        <v>41</v>
      </c>
      <c r="D38" s="73"/>
      <c r="E38" s="105">
        <v>1</v>
      </c>
      <c r="F38">
        <f t="shared" si="30"/>
        <v>7</v>
      </c>
      <c r="G38" s="105">
        <v>1</v>
      </c>
      <c r="H38">
        <f t="shared" ref="H38:H40" si="32">IF(G38&gt;0,G$34,0)</f>
        <v>8</v>
      </c>
      <c r="I38" s="105">
        <v>0</v>
      </c>
      <c r="J38">
        <f t="shared" si="31"/>
        <v>0</v>
      </c>
      <c r="K38" s="105">
        <v>0</v>
      </c>
      <c r="L38">
        <f t="shared" ref="L38:L40" si="33">IF(K38&gt;0,K$34,0)</f>
        <v>0</v>
      </c>
      <c r="M38" s="105">
        <v>0</v>
      </c>
      <c r="N38">
        <f t="shared" ref="N38:N40" si="34">IF(M38&gt;0,M$34,0)</f>
        <v>0</v>
      </c>
    </row>
    <row r="39" spans="2:16" x14ac:dyDescent="0.35">
      <c r="C39" t="s">
        <v>15</v>
      </c>
      <c r="D39" s="73"/>
      <c r="E39" s="105">
        <v>0</v>
      </c>
      <c r="F39">
        <f t="shared" si="30"/>
        <v>0</v>
      </c>
      <c r="G39" s="105"/>
      <c r="H39">
        <f t="shared" si="32"/>
        <v>0</v>
      </c>
      <c r="I39" s="105">
        <v>0</v>
      </c>
      <c r="J39">
        <f t="shared" si="31"/>
        <v>0</v>
      </c>
      <c r="K39" s="105">
        <v>0</v>
      </c>
      <c r="L39">
        <f t="shared" si="33"/>
        <v>0</v>
      </c>
      <c r="M39" s="105">
        <v>0</v>
      </c>
      <c r="N39">
        <f t="shared" si="34"/>
        <v>0</v>
      </c>
    </row>
    <row r="40" spans="2:16" x14ac:dyDescent="0.35">
      <c r="C40" t="s">
        <v>18</v>
      </c>
      <c r="D40" s="73"/>
      <c r="E40" s="105">
        <v>1</v>
      </c>
      <c r="F40">
        <f t="shared" si="30"/>
        <v>7</v>
      </c>
      <c r="G40" s="105">
        <v>1</v>
      </c>
      <c r="H40">
        <f t="shared" si="32"/>
        <v>8</v>
      </c>
      <c r="I40" s="105">
        <v>0</v>
      </c>
      <c r="J40">
        <f t="shared" si="31"/>
        <v>0</v>
      </c>
      <c r="K40" s="105">
        <v>0</v>
      </c>
      <c r="L40">
        <f t="shared" si="33"/>
        <v>0</v>
      </c>
      <c r="M40" s="105">
        <v>0</v>
      </c>
      <c r="N40">
        <f t="shared" si="34"/>
        <v>0</v>
      </c>
    </row>
    <row r="41" spans="2:16" ht="15" thickBot="1" x14ac:dyDescent="0.4">
      <c r="B41" s="83"/>
      <c r="D41" s="65"/>
    </row>
    <row r="42" spans="2:16" x14ac:dyDescent="0.35">
      <c r="B42" s="118"/>
      <c r="C42" s="7"/>
      <c r="D42" s="71"/>
      <c r="E42" s="25"/>
      <c r="F42" s="20"/>
      <c r="G42" s="26"/>
      <c r="H42" s="20"/>
      <c r="I42" s="26"/>
      <c r="J42" s="20"/>
      <c r="K42" s="26"/>
      <c r="L42" s="20"/>
      <c r="M42" s="26"/>
      <c r="N42" s="27"/>
      <c r="O42" s="28"/>
      <c r="P42" s="75"/>
    </row>
    <row r="43" spans="2:16" x14ac:dyDescent="0.35">
      <c r="B43" s="79"/>
      <c r="C43" s="8"/>
      <c r="D43" s="72"/>
      <c r="E43" s="29"/>
      <c r="F43" s="21"/>
      <c r="G43" s="30"/>
      <c r="H43" s="21"/>
      <c r="I43" s="30"/>
      <c r="J43" s="21"/>
      <c r="K43" s="30"/>
      <c r="L43" s="21"/>
      <c r="M43" s="30"/>
      <c r="N43" s="31"/>
      <c r="O43" s="32"/>
      <c r="P43" s="76"/>
    </row>
    <row r="44" spans="2:16" x14ac:dyDescent="0.35">
      <c r="B44" s="79"/>
      <c r="C44" s="8"/>
      <c r="D44" s="72"/>
      <c r="E44" s="29"/>
      <c r="F44" s="21"/>
      <c r="G44" s="30"/>
      <c r="H44" s="21"/>
      <c r="I44" s="30"/>
      <c r="J44" s="21"/>
      <c r="K44" s="30"/>
      <c r="L44" s="21"/>
      <c r="M44" s="30"/>
      <c r="N44" s="31"/>
      <c r="O44" s="32"/>
      <c r="P44" s="76"/>
    </row>
    <row r="45" spans="2:16" x14ac:dyDescent="0.35">
      <c r="B45" s="79"/>
      <c r="C45" s="8"/>
      <c r="D45" s="72"/>
      <c r="E45" s="29"/>
      <c r="F45" s="21"/>
      <c r="G45" s="30"/>
      <c r="H45" s="21"/>
      <c r="I45" s="30"/>
      <c r="J45" s="21"/>
      <c r="K45" s="30"/>
      <c r="L45" s="21"/>
      <c r="M45" s="30"/>
      <c r="N45" s="31"/>
      <c r="O45" s="32"/>
      <c r="P45" s="76"/>
    </row>
    <row r="46" spans="2:16" x14ac:dyDescent="0.35">
      <c r="B46" s="79"/>
      <c r="C46" s="8"/>
      <c r="D46" s="72"/>
      <c r="E46" s="29"/>
      <c r="F46" s="21"/>
      <c r="G46" s="30"/>
      <c r="H46" s="21"/>
      <c r="I46" s="30"/>
      <c r="J46" s="21"/>
      <c r="K46" s="30"/>
      <c r="L46" s="21"/>
      <c r="M46" s="30"/>
      <c r="N46" s="31"/>
      <c r="O46" s="32"/>
      <c r="P46" s="76"/>
    </row>
    <row r="47" spans="2:16" x14ac:dyDescent="0.35">
      <c r="B47" s="79"/>
      <c r="C47" s="8"/>
      <c r="D47" s="72"/>
      <c r="E47" s="29"/>
      <c r="F47" s="21"/>
      <c r="G47" s="30"/>
      <c r="H47" s="21"/>
      <c r="I47" s="30"/>
      <c r="J47" s="21"/>
      <c r="K47" s="30"/>
      <c r="L47" s="21"/>
      <c r="M47" s="30"/>
      <c r="N47" s="31"/>
      <c r="O47" s="32"/>
      <c r="P47" s="76"/>
    </row>
    <row r="48" spans="2:16" x14ac:dyDescent="0.35">
      <c r="B48" s="79"/>
      <c r="C48" s="8"/>
      <c r="D48" s="72"/>
      <c r="E48" s="29"/>
      <c r="F48" s="21"/>
      <c r="G48" s="30"/>
      <c r="H48" s="21"/>
      <c r="I48" s="30"/>
      <c r="J48" s="21"/>
      <c r="K48" s="30"/>
      <c r="L48" s="21"/>
      <c r="M48" s="30"/>
      <c r="N48" s="31"/>
      <c r="O48" s="32"/>
      <c r="P48" s="76"/>
    </row>
    <row r="49" spans="2:16" x14ac:dyDescent="0.35">
      <c r="B49" s="79"/>
      <c r="C49" s="8"/>
      <c r="D49" s="72"/>
      <c r="E49" s="29"/>
      <c r="F49" s="21"/>
      <c r="G49" s="30"/>
      <c r="H49" s="21"/>
      <c r="I49" s="30"/>
      <c r="J49" s="21"/>
      <c r="K49" s="30"/>
      <c r="L49" s="21"/>
      <c r="M49" s="30"/>
      <c r="N49" s="31"/>
      <c r="O49" s="32"/>
      <c r="P49" s="76"/>
    </row>
    <row r="50" spans="2:16" x14ac:dyDescent="0.35">
      <c r="B50" s="79"/>
      <c r="C50" s="8"/>
      <c r="D50" s="72"/>
      <c r="E50" s="29"/>
      <c r="F50" s="21"/>
      <c r="G50" s="30"/>
      <c r="H50" s="21"/>
      <c r="I50" s="30"/>
      <c r="J50" s="21"/>
      <c r="K50" s="30"/>
      <c r="L50" s="21"/>
      <c r="M50" s="30"/>
      <c r="N50" s="31"/>
      <c r="O50" s="32"/>
      <c r="P50" s="76"/>
    </row>
    <row r="51" spans="2:16" x14ac:dyDescent="0.35">
      <c r="B51" s="79"/>
      <c r="C51" s="86"/>
      <c r="D51" s="72"/>
      <c r="E51" s="29"/>
      <c r="F51" s="21"/>
      <c r="G51" s="29"/>
      <c r="H51" s="21"/>
      <c r="I51" s="29"/>
      <c r="J51" s="21"/>
      <c r="K51" s="29"/>
      <c r="L51" s="21"/>
      <c r="M51" s="29"/>
      <c r="N51" s="21"/>
      <c r="O51" s="32"/>
      <c r="P51" s="76"/>
    </row>
    <row r="52" spans="2:16" x14ac:dyDescent="0.35">
      <c r="B52" s="79"/>
      <c r="C52" s="86"/>
      <c r="D52" s="72"/>
      <c r="E52" s="29"/>
      <c r="F52" s="21"/>
      <c r="G52" s="29"/>
      <c r="H52" s="21"/>
      <c r="I52" s="29"/>
      <c r="J52" s="21"/>
      <c r="K52" s="29"/>
      <c r="L52" s="21"/>
      <c r="M52" s="29"/>
      <c r="N52" s="21"/>
      <c r="O52" s="32"/>
      <c r="P52" s="76"/>
    </row>
    <row r="53" spans="2:16" x14ac:dyDescent="0.35">
      <c r="B53" s="79"/>
      <c r="C53" s="8"/>
      <c r="D53" s="72"/>
      <c r="E53" s="29"/>
      <c r="F53" s="21"/>
      <c r="G53" s="30"/>
      <c r="H53" s="21"/>
      <c r="I53" s="30"/>
      <c r="J53" s="21"/>
      <c r="K53" s="30"/>
      <c r="L53" s="21"/>
      <c r="M53" s="30"/>
      <c r="N53" s="31"/>
      <c r="O53" s="32"/>
      <c r="P53" s="76"/>
    </row>
    <row r="54" spans="2:16" x14ac:dyDescent="0.35">
      <c r="B54" s="79"/>
      <c r="C54" s="8"/>
      <c r="D54" s="72"/>
      <c r="E54" s="29"/>
      <c r="F54" s="21"/>
      <c r="G54" s="30"/>
      <c r="H54" s="21"/>
      <c r="I54" s="30"/>
      <c r="J54" s="21"/>
      <c r="K54" s="30"/>
      <c r="L54" s="21"/>
      <c r="M54" s="30"/>
      <c r="N54" s="31"/>
      <c r="O54" s="32"/>
      <c r="P54" s="76"/>
    </row>
    <row r="55" spans="2:16" x14ac:dyDescent="0.35">
      <c r="B55" s="79"/>
      <c r="C55" s="8"/>
      <c r="D55" s="72"/>
      <c r="E55" s="29"/>
      <c r="F55" s="21"/>
      <c r="G55" s="30"/>
      <c r="H55" s="21"/>
      <c r="I55" s="30"/>
      <c r="J55" s="21"/>
      <c r="K55" s="30"/>
      <c r="L55" s="21"/>
      <c r="M55" s="30"/>
      <c r="N55" s="31"/>
      <c r="O55" s="32"/>
      <c r="P55" s="76"/>
    </row>
    <row r="56" spans="2:16" x14ac:dyDescent="0.35">
      <c r="B56" s="79"/>
      <c r="C56" s="8"/>
      <c r="D56" s="72"/>
      <c r="E56" s="29"/>
      <c r="F56" s="21"/>
      <c r="G56" s="30"/>
      <c r="H56" s="21"/>
      <c r="I56" s="30"/>
      <c r="J56" s="21"/>
      <c r="K56" s="30"/>
      <c r="L56" s="21"/>
      <c r="M56" s="30"/>
      <c r="N56" s="31"/>
      <c r="O56" s="32"/>
      <c r="P56" s="76"/>
    </row>
    <row r="57" spans="2:16" x14ac:dyDescent="0.35">
      <c r="B57" s="79"/>
      <c r="C57" s="8"/>
      <c r="D57" s="72"/>
      <c r="E57" s="29"/>
      <c r="F57" s="21"/>
      <c r="G57" s="29"/>
      <c r="H57" s="21"/>
      <c r="I57" s="29"/>
      <c r="J57" s="21"/>
      <c r="K57" s="29"/>
      <c r="L57" s="21"/>
      <c r="M57" s="30"/>
      <c r="N57" s="31"/>
      <c r="O57" s="32"/>
      <c r="P57" s="76"/>
    </row>
    <row r="58" spans="2:16" x14ac:dyDescent="0.35">
      <c r="B58" s="79"/>
      <c r="C58" s="8"/>
      <c r="D58" s="73"/>
      <c r="E58" s="33"/>
      <c r="F58" s="21"/>
      <c r="G58" s="34"/>
      <c r="H58" s="21"/>
      <c r="I58" s="57"/>
      <c r="J58" s="21"/>
      <c r="K58" s="34"/>
      <c r="L58" s="22"/>
      <c r="M58" s="57"/>
      <c r="N58" s="35"/>
      <c r="O58" s="36"/>
      <c r="P58" s="76"/>
    </row>
    <row r="59" spans="2:16" x14ac:dyDescent="0.35">
      <c r="B59" s="79"/>
      <c r="C59" s="8"/>
      <c r="D59" s="73"/>
      <c r="E59" s="29"/>
      <c r="F59" s="21"/>
      <c r="G59" s="34"/>
      <c r="H59" s="21"/>
      <c r="I59" s="29"/>
      <c r="J59" s="21"/>
      <c r="K59" s="29"/>
      <c r="L59" s="21"/>
      <c r="M59" s="29"/>
      <c r="N59" s="21"/>
      <c r="O59" s="36"/>
      <c r="P59" s="76"/>
    </row>
    <row r="60" spans="2:16" x14ac:dyDescent="0.35">
      <c r="B60" s="79"/>
      <c r="C60" s="8"/>
      <c r="D60" s="73"/>
      <c r="E60" s="29"/>
      <c r="F60" s="21"/>
      <c r="G60" s="30"/>
      <c r="H60" s="21"/>
      <c r="I60" s="30"/>
      <c r="J60" s="21"/>
      <c r="K60" s="57"/>
      <c r="L60" s="22"/>
      <c r="M60" s="30"/>
      <c r="N60" s="35"/>
      <c r="O60" s="36"/>
      <c r="P60" s="76"/>
    </row>
    <row r="61" spans="2:16" x14ac:dyDescent="0.35">
      <c r="B61" s="79"/>
      <c r="C61" s="8"/>
      <c r="D61" s="73"/>
      <c r="E61" s="56"/>
      <c r="F61" s="21"/>
      <c r="G61" s="57"/>
      <c r="H61" s="21"/>
      <c r="I61" s="57"/>
      <c r="J61" s="21"/>
      <c r="K61" s="57"/>
      <c r="L61" s="22"/>
      <c r="M61" s="30"/>
      <c r="N61" s="35"/>
      <c r="O61" s="36"/>
      <c r="P61" s="76"/>
    </row>
    <row r="62" spans="2:16" ht="15" thickBot="1" x14ac:dyDescent="0.4">
      <c r="C62" s="9"/>
      <c r="D62" s="65"/>
      <c r="E62" s="37"/>
      <c r="F62" s="6"/>
      <c r="G62" s="38"/>
      <c r="H62" s="6"/>
      <c r="I62" s="38"/>
      <c r="J62" s="6"/>
      <c r="K62" s="38"/>
      <c r="L62" s="6"/>
      <c r="M62" s="39"/>
      <c r="N62" s="40"/>
      <c r="O62" s="41"/>
      <c r="P62" s="14"/>
    </row>
    <row r="63" spans="2:16" x14ac:dyDescent="0.35">
      <c r="C63" s="114"/>
      <c r="D63" s="115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</row>
    <row r="64" spans="2:16" x14ac:dyDescent="0.35">
      <c r="C64" s="114"/>
      <c r="D64" s="115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</row>
    <row r="65" spans="2:16" x14ac:dyDescent="0.35">
      <c r="C65" s="114"/>
      <c r="D65" s="115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</row>
    <row r="66" spans="2:16" x14ac:dyDescent="0.35">
      <c r="C66" s="114"/>
      <c r="D66" s="115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</row>
    <row r="67" spans="2:16" x14ac:dyDescent="0.35">
      <c r="C67" s="114"/>
      <c r="D67" s="115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</row>
    <row r="68" spans="2:16" x14ac:dyDescent="0.35">
      <c r="C68" s="114"/>
      <c r="D68" s="115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</row>
    <row r="69" spans="2:16" ht="15" thickBot="1" x14ac:dyDescent="0.4">
      <c r="B69" s="83"/>
    </row>
    <row r="70" spans="2:16" x14ac:dyDescent="0.35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</row>
    <row r="71" spans="2:16" ht="15" thickBot="1" x14ac:dyDescent="0.4">
      <c r="B71" s="63"/>
      <c r="C71" s="64"/>
      <c r="D71" s="65"/>
      <c r="E71" s="66"/>
      <c r="F71" s="67"/>
      <c r="G71" s="68"/>
      <c r="H71" s="67"/>
      <c r="I71" s="68"/>
      <c r="J71" s="67"/>
      <c r="K71" s="68"/>
      <c r="L71" s="67"/>
      <c r="M71" s="68"/>
      <c r="N71" s="69"/>
      <c r="O71" s="70"/>
      <c r="P71" s="74"/>
    </row>
    <row r="72" spans="2:16" x14ac:dyDescent="0.35">
      <c r="B72" s="118"/>
      <c r="C72" s="7"/>
      <c r="D72" s="71"/>
      <c r="E72" s="25"/>
      <c r="F72" s="20"/>
      <c r="G72" s="26"/>
      <c r="H72" s="20"/>
      <c r="I72" s="26"/>
      <c r="J72" s="20"/>
      <c r="K72" s="26"/>
      <c r="L72" s="20"/>
      <c r="M72" s="26"/>
      <c r="N72" s="27"/>
      <c r="O72" s="28"/>
      <c r="P72" s="75"/>
    </row>
    <row r="73" spans="2:16" x14ac:dyDescent="0.35">
      <c r="B73" s="79"/>
      <c r="C73" s="8"/>
      <c r="D73" s="72"/>
      <c r="E73" s="29"/>
      <c r="F73" s="21"/>
      <c r="G73" s="30"/>
      <c r="H73" s="21"/>
      <c r="I73" s="30"/>
      <c r="J73" s="21"/>
      <c r="K73" s="30"/>
      <c r="L73" s="21"/>
      <c r="M73" s="30"/>
      <c r="N73" s="31"/>
      <c r="O73" s="32"/>
      <c r="P73" s="76"/>
    </row>
    <row r="74" spans="2:16" x14ac:dyDescent="0.35">
      <c r="B74" s="79"/>
      <c r="C74" s="8"/>
      <c r="D74" s="72"/>
      <c r="E74" s="29"/>
      <c r="F74" s="21"/>
      <c r="G74" s="30"/>
      <c r="H74" s="21"/>
      <c r="I74" s="30"/>
      <c r="J74" s="21"/>
      <c r="K74" s="30"/>
      <c r="L74" s="21"/>
      <c r="M74" s="30"/>
      <c r="N74" s="31"/>
      <c r="O74" s="32"/>
      <c r="P74" s="76"/>
    </row>
    <row r="75" spans="2:16" x14ac:dyDescent="0.35">
      <c r="B75" s="79"/>
      <c r="C75" s="8"/>
      <c r="D75" s="72"/>
      <c r="E75" s="29"/>
      <c r="F75" s="21"/>
      <c r="G75" s="30"/>
      <c r="H75" s="21"/>
      <c r="I75" s="30"/>
      <c r="J75" s="21"/>
      <c r="K75" s="30"/>
      <c r="L75" s="21"/>
      <c r="M75" s="30"/>
      <c r="N75" s="31"/>
      <c r="O75" s="32"/>
      <c r="P75" s="76"/>
    </row>
    <row r="76" spans="2:16" x14ac:dyDescent="0.35">
      <c r="B76" s="79"/>
      <c r="C76" s="8"/>
      <c r="D76" s="72"/>
      <c r="E76" s="29"/>
      <c r="F76" s="21"/>
      <c r="G76" s="30"/>
      <c r="H76" s="21"/>
      <c r="I76" s="30"/>
      <c r="J76" s="21"/>
      <c r="K76" s="30"/>
      <c r="L76" s="21"/>
      <c r="M76" s="30"/>
      <c r="N76" s="31"/>
      <c r="O76" s="32"/>
      <c r="P76" s="76"/>
    </row>
    <row r="77" spans="2:16" x14ac:dyDescent="0.35">
      <c r="B77" s="79"/>
      <c r="C77" s="8"/>
      <c r="D77" s="72"/>
      <c r="E77" s="29"/>
      <c r="F77" s="21"/>
      <c r="G77" s="30"/>
      <c r="H77" s="21"/>
      <c r="I77" s="30"/>
      <c r="J77" s="21"/>
      <c r="K77" s="30"/>
      <c r="L77" s="21"/>
      <c r="M77" s="30"/>
      <c r="N77" s="31"/>
      <c r="O77" s="32"/>
      <c r="P77" s="76"/>
    </row>
    <row r="78" spans="2:16" x14ac:dyDescent="0.35">
      <c r="B78" s="79"/>
      <c r="C78" s="8"/>
      <c r="D78" s="72"/>
      <c r="E78" s="29"/>
      <c r="F78" s="21"/>
      <c r="G78" s="30"/>
      <c r="H78" s="21"/>
      <c r="I78" s="30"/>
      <c r="J78" s="21"/>
      <c r="K78" s="30"/>
      <c r="L78" s="21"/>
      <c r="M78" s="30"/>
      <c r="N78" s="31"/>
      <c r="O78" s="32"/>
      <c r="P78" s="76"/>
    </row>
    <row r="79" spans="2:16" x14ac:dyDescent="0.35">
      <c r="B79" s="79"/>
      <c r="C79" s="8"/>
      <c r="D79" s="72"/>
      <c r="E79" s="29"/>
      <c r="F79" s="21"/>
      <c r="G79" s="30"/>
      <c r="H79" s="21"/>
      <c r="I79" s="30"/>
      <c r="J79" s="21"/>
      <c r="K79" s="30"/>
      <c r="L79" s="21"/>
      <c r="M79" s="30"/>
      <c r="N79" s="31"/>
      <c r="O79" s="32"/>
      <c r="P79" s="76"/>
    </row>
    <row r="80" spans="2:16" x14ac:dyDescent="0.35">
      <c r="B80" s="79"/>
      <c r="C80" s="8"/>
      <c r="D80" s="72"/>
      <c r="E80" s="29"/>
      <c r="F80" s="21"/>
      <c r="G80" s="30"/>
      <c r="H80" s="21"/>
      <c r="I80" s="30"/>
      <c r="J80" s="21"/>
      <c r="K80" s="30"/>
      <c r="L80" s="21"/>
      <c r="M80" s="30"/>
      <c r="N80" s="31"/>
      <c r="O80" s="32"/>
      <c r="P80" s="76"/>
    </row>
    <row r="81" spans="2:16" x14ac:dyDescent="0.35">
      <c r="B81" s="79"/>
      <c r="C81" s="8"/>
      <c r="D81" s="72"/>
      <c r="E81" s="29"/>
      <c r="F81" s="21"/>
      <c r="G81" s="29"/>
      <c r="H81" s="21"/>
      <c r="I81" s="29"/>
      <c r="J81" s="21"/>
      <c r="K81" s="29"/>
      <c r="L81" s="21"/>
      <c r="M81" s="29"/>
      <c r="N81" s="21"/>
      <c r="O81" s="32"/>
      <c r="P81" s="76"/>
    </row>
    <row r="82" spans="2:16" x14ac:dyDescent="0.35">
      <c r="B82" s="79"/>
      <c r="C82" s="8"/>
      <c r="D82" s="72"/>
      <c r="E82" s="29"/>
      <c r="F82" s="21"/>
      <c r="G82" s="29"/>
      <c r="H82" s="21"/>
      <c r="I82" s="29"/>
      <c r="J82" s="21"/>
      <c r="K82" s="29"/>
      <c r="L82" s="21"/>
      <c r="M82" s="29"/>
      <c r="N82" s="21"/>
      <c r="O82" s="32"/>
      <c r="P82" s="76"/>
    </row>
    <row r="83" spans="2:16" x14ac:dyDescent="0.35">
      <c r="B83" s="79"/>
      <c r="C83" s="8"/>
      <c r="D83" s="72"/>
      <c r="E83" s="29"/>
      <c r="F83" s="21"/>
      <c r="G83" s="30"/>
      <c r="H83" s="21"/>
      <c r="I83" s="30"/>
      <c r="J83" s="21"/>
      <c r="K83" s="30"/>
      <c r="L83" s="21"/>
      <c r="M83" s="30"/>
      <c r="N83" s="31"/>
      <c r="O83" s="32"/>
      <c r="P83" s="76"/>
    </row>
    <row r="84" spans="2:16" x14ac:dyDescent="0.35">
      <c r="B84" s="79"/>
      <c r="C84" s="8"/>
      <c r="D84" s="72"/>
      <c r="E84" s="29"/>
      <c r="F84" s="21"/>
      <c r="G84" s="30"/>
      <c r="H84" s="21"/>
      <c r="I84" s="30"/>
      <c r="J84" s="21"/>
      <c r="K84" s="30"/>
      <c r="L84" s="21"/>
      <c r="M84" s="30"/>
      <c r="N84" s="31"/>
      <c r="O84" s="32"/>
      <c r="P84" s="76"/>
    </row>
    <row r="85" spans="2:16" x14ac:dyDescent="0.35">
      <c r="B85" s="79"/>
      <c r="C85" s="8"/>
      <c r="D85" s="72"/>
      <c r="E85" s="29"/>
      <c r="F85" s="21"/>
      <c r="G85" s="30"/>
      <c r="H85" s="21"/>
      <c r="I85" s="30"/>
      <c r="J85" s="21"/>
      <c r="K85" s="30"/>
      <c r="L85" s="21"/>
      <c r="M85" s="30"/>
      <c r="N85" s="31"/>
      <c r="O85" s="32"/>
      <c r="P85" s="76"/>
    </row>
    <row r="86" spans="2:16" x14ac:dyDescent="0.35">
      <c r="B86" s="79"/>
      <c r="C86" s="8"/>
      <c r="D86" s="72"/>
      <c r="E86" s="29"/>
      <c r="F86" s="21"/>
      <c r="G86" s="30"/>
      <c r="H86" s="21"/>
      <c r="I86" s="30"/>
      <c r="J86" s="21"/>
      <c r="K86" s="30"/>
      <c r="L86" s="21"/>
      <c r="M86" s="30"/>
      <c r="N86" s="31"/>
      <c r="O86" s="32"/>
      <c r="P86" s="76"/>
    </row>
    <row r="87" spans="2:16" x14ac:dyDescent="0.35">
      <c r="B87" s="79"/>
      <c r="C87" s="86"/>
      <c r="D87" s="72"/>
      <c r="E87" s="29"/>
      <c r="F87" s="21"/>
      <c r="G87" s="29"/>
      <c r="H87" s="21"/>
      <c r="I87" s="29"/>
      <c r="J87" s="21"/>
      <c r="K87" s="29"/>
      <c r="L87" s="21"/>
      <c r="M87" s="30"/>
      <c r="N87" s="31"/>
      <c r="O87" s="32"/>
      <c r="P87" s="76"/>
    </row>
    <row r="88" spans="2:16" x14ac:dyDescent="0.35">
      <c r="B88" s="79"/>
      <c r="C88" s="8"/>
      <c r="D88" s="73"/>
      <c r="E88" s="33"/>
      <c r="F88" s="21"/>
      <c r="G88" s="34"/>
      <c r="H88" s="21"/>
      <c r="I88" s="57"/>
      <c r="J88" s="21"/>
      <c r="K88" s="34"/>
      <c r="L88" s="22"/>
      <c r="M88" s="57"/>
      <c r="N88" s="35"/>
      <c r="O88" s="36"/>
      <c r="P88" s="76"/>
    </row>
    <row r="89" spans="2:16" x14ac:dyDescent="0.35">
      <c r="B89" s="79"/>
      <c r="C89" s="8"/>
      <c r="D89" s="73"/>
      <c r="E89" s="29"/>
      <c r="F89" s="21"/>
      <c r="G89" s="34"/>
      <c r="H89" s="21"/>
      <c r="I89" s="29"/>
      <c r="J89" s="21"/>
      <c r="K89" s="29"/>
      <c r="L89" s="21"/>
      <c r="M89" s="29"/>
      <c r="N89" s="21"/>
      <c r="O89" s="36"/>
      <c r="P89" s="76"/>
    </row>
    <row r="90" spans="2:16" x14ac:dyDescent="0.35">
      <c r="B90" s="79"/>
      <c r="C90" s="8"/>
      <c r="D90" s="73"/>
      <c r="E90" s="29"/>
      <c r="F90" s="21"/>
      <c r="G90" s="30"/>
      <c r="H90" s="21"/>
      <c r="I90" s="30"/>
      <c r="J90" s="21"/>
      <c r="K90" s="57"/>
      <c r="L90" s="22"/>
      <c r="M90" s="30"/>
      <c r="N90" s="35"/>
      <c r="O90" s="36"/>
      <c r="P90" s="76"/>
    </row>
    <row r="91" spans="2:16" x14ac:dyDescent="0.35">
      <c r="B91" s="79"/>
      <c r="C91" s="86"/>
      <c r="D91" s="73"/>
      <c r="E91" s="56"/>
      <c r="F91" s="21"/>
      <c r="G91" s="57"/>
      <c r="H91" s="21"/>
      <c r="I91" s="57"/>
      <c r="J91" s="21"/>
      <c r="K91" s="57"/>
      <c r="L91" s="22"/>
      <c r="M91" s="30"/>
      <c r="N91" s="35"/>
      <c r="O91" s="36"/>
      <c r="P91" s="76"/>
    </row>
    <row r="92" spans="2:16" ht="15" thickBot="1" x14ac:dyDescent="0.4">
      <c r="B92" s="119"/>
      <c r="C92" s="9"/>
      <c r="D92" s="65"/>
      <c r="E92" s="37"/>
      <c r="F92" s="6"/>
      <c r="G92" s="38"/>
      <c r="H92" s="6"/>
      <c r="I92" s="38"/>
      <c r="J92" s="6"/>
      <c r="K92" s="38"/>
      <c r="L92" s="6"/>
      <c r="M92" s="39"/>
      <c r="N92" s="40"/>
      <c r="O92" s="41"/>
      <c r="P92" s="14"/>
    </row>
  </sheetData>
  <sortState ref="B6:P17">
    <sortCondition descending="1" ref="D6:D17"/>
    <sortCondition ref="C6:C17"/>
  </sortState>
  <mergeCells count="11">
    <mergeCell ref="E5:F5"/>
    <mergeCell ref="G5:H5"/>
    <mergeCell ref="I5:J5"/>
    <mergeCell ref="K5:L5"/>
    <mergeCell ref="M5:N5"/>
    <mergeCell ref="N2:O2"/>
    <mergeCell ref="E4:F4"/>
    <mergeCell ref="G4:H4"/>
    <mergeCell ref="I4:J4"/>
    <mergeCell ref="K4:L4"/>
    <mergeCell ref="M4:N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19</vt:i4>
      </vt:variant>
    </vt:vector>
  </HeadingPairs>
  <TitlesOfParts>
    <vt:vector size="31" baseType="lpstr">
      <vt:lpstr>Al_2009_10</vt:lpstr>
      <vt:lpstr>Al_2010_11</vt:lpstr>
      <vt:lpstr>Al_2011_12</vt:lpstr>
      <vt:lpstr>Al_2012_13</vt:lpstr>
      <vt:lpstr>Al_2013_14</vt:lpstr>
      <vt:lpstr>Al_2014_15</vt:lpstr>
      <vt:lpstr>AL_2015_16</vt:lpstr>
      <vt:lpstr>AL_2016_17</vt:lpstr>
      <vt:lpstr>AL_2017_18</vt:lpstr>
      <vt:lpstr>Notes_and_History_+_Buttons</vt:lpstr>
      <vt:lpstr>scratch for manipulation</vt:lpstr>
      <vt:lpstr>Penalties_Given</vt:lpstr>
      <vt:lpstr>Compressed_13_14</vt:lpstr>
      <vt:lpstr>Percentage</vt:lpstr>
      <vt:lpstr>Al_2010_11!Print_Area</vt:lpstr>
      <vt:lpstr>Al_2011_12!Print_Area</vt:lpstr>
      <vt:lpstr>Al_2012_13!Print_Area</vt:lpstr>
      <vt:lpstr>Al_2013_14!Print_Area</vt:lpstr>
      <vt:lpstr>Al_2014_15!Print_Area</vt:lpstr>
      <vt:lpstr>AL_2015_16!Print_Area</vt:lpstr>
      <vt:lpstr>AL_2016_17!Print_Area</vt:lpstr>
      <vt:lpstr>AL_2017_18!Print_Area</vt:lpstr>
      <vt:lpstr>Sort_table_09_10</vt:lpstr>
      <vt:lpstr>Sort_table_10_11</vt:lpstr>
      <vt:lpstr>Sort_table_11_12</vt:lpstr>
      <vt:lpstr>Sort_table_12_13</vt:lpstr>
      <vt:lpstr>Sort_table_13_14</vt:lpstr>
      <vt:lpstr>Sort_table_14_15</vt:lpstr>
      <vt:lpstr>Sort_table_17_18</vt:lpstr>
      <vt:lpstr>Table_For_History_Sorted</vt:lpstr>
      <vt:lpstr>Table_For_History_Unsorted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Hannell_Peter</dc:creator>
  <cp:lastModifiedBy>Hannell_Peter</cp:lastModifiedBy>
  <cp:lastPrinted>2017-11-27T23:41:42Z</cp:lastPrinted>
  <dcterms:created xsi:type="dcterms:W3CDTF">2014-02-08T06:31:39Z</dcterms:created>
  <dcterms:modified xsi:type="dcterms:W3CDTF">2018-11-13T17:03:04Z</dcterms:modified>
</cp:coreProperties>
</file>